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480" windowHeight="7995"/>
  </bookViews>
  <sheets>
    <sheet name="dati base" sheetId="1" r:id="rId1"/>
    <sheet name="vendite" sheetId="2" r:id="rId2"/>
    <sheet name="risultati" sheetId="3" r:id="rId3"/>
    <sheet name="Dati base commerciale" sheetId="4" r:id="rId4"/>
    <sheet name="RISULTATI " sheetId="5" r:id="rId5"/>
  </sheets>
  <calcPr calcId="145621"/>
</workbook>
</file>

<file path=xl/calcChain.xml><?xml version="1.0" encoding="utf-8"?>
<calcChain xmlns="http://schemas.openxmlformats.org/spreadsheetml/2006/main">
  <c r="J15" i="4" l="1"/>
  <c r="K15" i="4"/>
  <c r="I15" i="4"/>
  <c r="J14" i="4"/>
  <c r="K14" i="4"/>
  <c r="I14" i="4"/>
  <c r="I13" i="4"/>
  <c r="J13" i="4"/>
  <c r="K13" i="4"/>
  <c r="J6" i="4"/>
  <c r="K6" i="4"/>
  <c r="J5" i="4"/>
  <c r="K5" i="4"/>
  <c r="J4" i="4"/>
  <c r="K4" i="4"/>
  <c r="I6" i="4"/>
  <c r="I5" i="4"/>
  <c r="I4" i="4"/>
  <c r="D83" i="1"/>
  <c r="E83" i="1"/>
  <c r="C83" i="1"/>
  <c r="D82" i="1"/>
  <c r="E82" i="1"/>
  <c r="C82" i="1"/>
  <c r="D81" i="1"/>
  <c r="D84" i="1" s="1"/>
  <c r="C47" i="3" s="1"/>
  <c r="E81" i="1"/>
  <c r="C81" i="1"/>
  <c r="C101" i="1"/>
  <c r="C48" i="3" s="1"/>
  <c r="D101" i="1"/>
  <c r="D48" i="3" s="1"/>
  <c r="B101" i="1"/>
  <c r="B48" i="3" s="1"/>
  <c r="E56" i="1"/>
  <c r="D55" i="1"/>
  <c r="E55" i="1" s="1"/>
  <c r="E53" i="1"/>
  <c r="D52" i="1"/>
  <c r="E52" i="1" s="1"/>
  <c r="C54" i="1"/>
  <c r="D54" i="1" s="1"/>
  <c r="E54" i="1" s="1"/>
  <c r="C51" i="1"/>
  <c r="C33" i="1"/>
  <c r="D33" i="1"/>
  <c r="B33" i="1"/>
  <c r="B23" i="1"/>
  <c r="D15" i="1" s="1"/>
  <c r="E15" i="1" s="1"/>
  <c r="F15" i="1" s="1"/>
  <c r="J31" i="2"/>
  <c r="D27" i="2"/>
  <c r="E27" i="2"/>
  <c r="F27" i="2"/>
  <c r="G27" i="2"/>
  <c r="H27" i="2"/>
  <c r="I27" i="2"/>
  <c r="J27" i="2"/>
  <c r="M27" i="2" s="1"/>
  <c r="D28" i="2"/>
  <c r="E28" i="2"/>
  <c r="F28" i="2"/>
  <c r="G28" i="2"/>
  <c r="H28" i="2"/>
  <c r="I28" i="2"/>
  <c r="J28" i="2"/>
  <c r="E26" i="2"/>
  <c r="F26" i="2"/>
  <c r="G26" i="2"/>
  <c r="H26" i="2"/>
  <c r="I26" i="2"/>
  <c r="L26" i="2" s="1"/>
  <c r="J26" i="2"/>
  <c r="M26" i="2" s="1"/>
  <c r="B27" i="2"/>
  <c r="C27" i="2"/>
  <c r="B28" i="2"/>
  <c r="K28" i="2" s="1"/>
  <c r="C28" i="2"/>
  <c r="C26" i="2"/>
  <c r="D26" i="2"/>
  <c r="B26" i="2"/>
  <c r="K22" i="2"/>
  <c r="K23" i="2"/>
  <c r="K24" i="2"/>
  <c r="L22" i="2"/>
  <c r="L23" i="2"/>
  <c r="L24" i="2"/>
  <c r="M22" i="2"/>
  <c r="M23" i="2"/>
  <c r="M24" i="2"/>
  <c r="K20" i="2"/>
  <c r="H31" i="2"/>
  <c r="C4" i="2"/>
  <c r="E31" i="2" s="1"/>
  <c r="C5" i="2"/>
  <c r="C6" i="2"/>
  <c r="J33" i="2"/>
  <c r="I33" i="2"/>
  <c r="H33" i="2"/>
  <c r="J32" i="2"/>
  <c r="I32" i="2"/>
  <c r="H32" i="2"/>
  <c r="I31" i="2"/>
  <c r="M20" i="2"/>
  <c r="L20" i="2"/>
  <c r="C84" i="1" l="1"/>
  <c r="B47" i="3" s="1"/>
  <c r="E84" i="1"/>
  <c r="D47" i="3" s="1"/>
  <c r="C57" i="1"/>
  <c r="B46" i="3" s="1"/>
  <c r="D51" i="1"/>
  <c r="E51" i="1" s="1"/>
  <c r="E57" i="1" s="1"/>
  <c r="D46" i="3" s="1"/>
  <c r="K26" i="2"/>
  <c r="B4" i="3" s="1"/>
  <c r="M28" i="2"/>
  <c r="D6" i="3" s="1"/>
  <c r="L27" i="2"/>
  <c r="C13" i="3" s="1"/>
  <c r="C20" i="3" s="1"/>
  <c r="K27" i="2"/>
  <c r="B13" i="3" s="1"/>
  <c r="B20" i="3" s="1"/>
  <c r="D12" i="3"/>
  <c r="D19" i="3" s="1"/>
  <c r="D4" i="3"/>
  <c r="B14" i="3"/>
  <c r="B21" i="3" s="1"/>
  <c r="B6" i="3"/>
  <c r="L28" i="2"/>
  <c r="C6" i="3" s="1"/>
  <c r="F32" i="2"/>
  <c r="E33" i="2"/>
  <c r="F33" i="2"/>
  <c r="C31" i="2"/>
  <c r="B32" i="2"/>
  <c r="D32" i="2"/>
  <c r="G31" i="2"/>
  <c r="E32" i="2"/>
  <c r="B31" i="2"/>
  <c r="G33" i="2"/>
  <c r="F31" i="2"/>
  <c r="B33" i="2"/>
  <c r="C4" i="3"/>
  <c r="C12" i="3"/>
  <c r="C19" i="3" s="1"/>
  <c r="D13" i="3"/>
  <c r="D20" i="3" s="1"/>
  <c r="D5" i="3"/>
  <c r="G32" i="2"/>
  <c r="M32" i="2" s="1"/>
  <c r="D31" i="2"/>
  <c r="C32" i="2"/>
  <c r="C33" i="2"/>
  <c r="D33" i="2"/>
  <c r="J35" i="2"/>
  <c r="E42" i="2" s="1"/>
  <c r="D39" i="3" s="1"/>
  <c r="H35" i="2"/>
  <c r="C42" i="2" s="1"/>
  <c r="B39" i="3" s="1"/>
  <c r="I35" i="2"/>
  <c r="D42" i="2" s="1"/>
  <c r="C39" i="3" s="1"/>
  <c r="D17" i="1"/>
  <c r="E17" i="1" s="1"/>
  <c r="F17" i="1" s="1"/>
  <c r="D16" i="1"/>
  <c r="E16" i="1" s="1"/>
  <c r="F16" i="1" s="1"/>
  <c r="M33" i="2" l="1"/>
  <c r="D36" i="3"/>
  <c r="D23" i="4"/>
  <c r="D29" i="4" s="1"/>
  <c r="D43" i="4" s="1"/>
  <c r="D48" i="4" s="1"/>
  <c r="D35" i="3"/>
  <c r="D22" i="4"/>
  <c r="D28" i="4" s="1"/>
  <c r="D42" i="4" s="1"/>
  <c r="D47" i="4" s="1"/>
  <c r="B12" i="3"/>
  <c r="B19" i="3" s="1"/>
  <c r="B22" i="3" s="1"/>
  <c r="B49" i="3"/>
  <c r="C5" i="3"/>
  <c r="C7" i="3" s="1"/>
  <c r="C42" i="3" s="1"/>
  <c r="B5" i="3"/>
  <c r="B7" i="3" s="1"/>
  <c r="B42" i="3" s="1"/>
  <c r="L33" i="2"/>
  <c r="E35" i="2"/>
  <c r="C41" i="2" s="1"/>
  <c r="B38" i="3" s="1"/>
  <c r="B40" i="3" s="1"/>
  <c r="D49" i="3"/>
  <c r="D57" i="1"/>
  <c r="C46" i="3" s="1"/>
  <c r="C49" i="3" s="1"/>
  <c r="C14" i="3"/>
  <c r="C15" i="3" s="1"/>
  <c r="D14" i="3"/>
  <c r="D21" i="3" s="1"/>
  <c r="D22" i="3" s="1"/>
  <c r="D35" i="2"/>
  <c r="K33" i="2"/>
  <c r="F35" i="2"/>
  <c r="D41" i="2" s="1"/>
  <c r="C38" i="3" s="1"/>
  <c r="C40" i="3" s="1"/>
  <c r="L32" i="2"/>
  <c r="B35" i="2"/>
  <c r="D7" i="3"/>
  <c r="D42" i="3" s="1"/>
  <c r="G35" i="2"/>
  <c r="E41" i="2" s="1"/>
  <c r="D38" i="3" s="1"/>
  <c r="D40" i="3" s="1"/>
  <c r="C35" i="2"/>
  <c r="M31" i="2"/>
  <c r="D21" i="4" s="1"/>
  <c r="K32" i="2"/>
  <c r="L31" i="2"/>
  <c r="K31" i="2"/>
  <c r="B15" i="3" l="1"/>
  <c r="D27" i="4"/>
  <c r="D24" i="4"/>
  <c r="B36" i="3"/>
  <c r="B23" i="4"/>
  <c r="B29" i="4" s="1"/>
  <c r="B43" i="4" s="1"/>
  <c r="B48" i="4" s="1"/>
  <c r="C36" i="3"/>
  <c r="C23" i="4"/>
  <c r="C29" i="4" s="1"/>
  <c r="C43" i="4" s="1"/>
  <c r="C48" i="4" s="1"/>
  <c r="B35" i="3"/>
  <c r="B22" i="4"/>
  <c r="B28" i="4" s="1"/>
  <c r="B42" i="4" s="1"/>
  <c r="B47" i="4" s="1"/>
  <c r="B34" i="3"/>
  <c r="B21" i="4"/>
  <c r="C34" i="3"/>
  <c r="C21" i="4"/>
  <c r="C35" i="3"/>
  <c r="C22" i="4"/>
  <c r="C28" i="4" s="1"/>
  <c r="C42" i="4" s="1"/>
  <c r="C47" i="4" s="1"/>
  <c r="C37" i="3"/>
  <c r="C41" i="3" s="1"/>
  <c r="M35" i="2"/>
  <c r="D34" i="3"/>
  <c r="D37" i="3" s="1"/>
  <c r="D41" i="3" s="1"/>
  <c r="D15" i="3"/>
  <c r="C21" i="3"/>
  <c r="C22" i="3" s="1"/>
  <c r="C43" i="3" s="1"/>
  <c r="C44" i="3" s="1"/>
  <c r="B26" i="3"/>
  <c r="B43" i="3"/>
  <c r="B44" i="3" s="1"/>
  <c r="D26" i="3"/>
  <c r="D43" i="3"/>
  <c r="D44" i="3" s="1"/>
  <c r="L35" i="2"/>
  <c r="K35" i="2"/>
  <c r="B37" i="3" l="1"/>
  <c r="B41" i="3" s="1"/>
  <c r="B45" i="3" s="1"/>
  <c r="B50" i="3" s="1"/>
  <c r="D30" i="4"/>
  <c r="D7" i="5" s="1"/>
  <c r="D41" i="4"/>
  <c r="B27" i="4"/>
  <c r="B24" i="4"/>
  <c r="D6" i="5"/>
  <c r="C27" i="4"/>
  <c r="C24" i="4"/>
  <c r="D45" i="3"/>
  <c r="D50" i="3" s="1"/>
  <c r="C45" i="3"/>
  <c r="C50" i="3" s="1"/>
  <c r="C26" i="3"/>
  <c r="D46" i="4" l="1"/>
  <c r="D49" i="4" s="1"/>
  <c r="D9" i="5" s="1"/>
  <c r="D44" i="4"/>
  <c r="D31" i="4"/>
  <c r="D32" i="4" s="1"/>
  <c r="C6" i="5"/>
  <c r="B41" i="4"/>
  <c r="B30" i="4"/>
  <c r="C41" i="4"/>
  <c r="C30" i="4"/>
  <c r="C7" i="5" s="1"/>
  <c r="B6" i="5"/>
  <c r="B31" i="4"/>
  <c r="B32" i="4" s="1"/>
  <c r="B46" i="4" l="1"/>
  <c r="B49" i="4" s="1"/>
  <c r="B9" i="5" s="1"/>
  <c r="C8" i="5" s="1"/>
  <c r="C10" i="5" s="1"/>
  <c r="C11" i="5" s="1"/>
  <c r="B44" i="4"/>
  <c r="B7" i="5" s="1"/>
  <c r="C46" i="4"/>
  <c r="C49" i="4" s="1"/>
  <c r="C9" i="5" s="1"/>
  <c r="D8" i="5" s="1"/>
  <c r="D10" i="5" s="1"/>
  <c r="D11" i="5" s="1"/>
  <c r="C44" i="4"/>
  <c r="C31" i="4"/>
  <c r="C32" i="4" s="1"/>
  <c r="B10" i="5" l="1"/>
  <c r="B11" i="5" s="1"/>
</calcChain>
</file>

<file path=xl/sharedStrings.xml><?xml version="1.0" encoding="utf-8"?>
<sst xmlns="http://schemas.openxmlformats.org/spreadsheetml/2006/main" count="224" uniqueCount="106">
  <si>
    <t>PRODOTTI</t>
  </si>
  <si>
    <t>A</t>
  </si>
  <si>
    <t>B</t>
  </si>
  <si>
    <t>C</t>
  </si>
  <si>
    <t xml:space="preserve"> </t>
  </si>
  <si>
    <t>SCHEDA PRODOTTI</t>
  </si>
  <si>
    <t>M.P.</t>
  </si>
  <si>
    <t>M.D.</t>
  </si>
  <si>
    <t>H</t>
  </si>
  <si>
    <t>E/H</t>
  </si>
  <si>
    <t>COSTO DIPENDENTE</t>
  </si>
  <si>
    <t>ORE</t>
  </si>
  <si>
    <t>COSTO ORA</t>
  </si>
  <si>
    <t>TOT M.D.</t>
  </si>
  <si>
    <t>TOT</t>
  </si>
  <si>
    <t>VENDITE</t>
  </si>
  <si>
    <t>CANALI</t>
  </si>
  <si>
    <t>DIRETTA</t>
  </si>
  <si>
    <t>RETE AGENTI</t>
  </si>
  <si>
    <t>E-COMMERCE</t>
  </si>
  <si>
    <t>E-COMMERCE B2C</t>
  </si>
  <si>
    <t>CLIENTI</t>
  </si>
  <si>
    <t>RICAVI A</t>
  </si>
  <si>
    <t>RICAVI B</t>
  </si>
  <si>
    <t>RICAVI C</t>
  </si>
  <si>
    <t>TOTALE</t>
  </si>
  <si>
    <t>AGENTI</t>
  </si>
  <si>
    <t>Colonna1</t>
  </si>
  <si>
    <t>Colonna2</t>
  </si>
  <si>
    <t>Colonna3</t>
  </si>
  <si>
    <t>Colonna4</t>
  </si>
  <si>
    <t>Colonna5</t>
  </si>
  <si>
    <t>Colonna6</t>
  </si>
  <si>
    <t>Colonna8</t>
  </si>
  <si>
    <t>Colonna10</t>
  </si>
  <si>
    <t>Colonna11</t>
  </si>
  <si>
    <t>Colonna12</t>
  </si>
  <si>
    <t>Colonna7</t>
  </si>
  <si>
    <t>Colonna14</t>
  </si>
  <si>
    <t>Colonna15</t>
  </si>
  <si>
    <t>Colonna16</t>
  </si>
  <si>
    <t>provvigioni</t>
  </si>
  <si>
    <t>commissione piattaforma</t>
  </si>
  <si>
    <t>sconto prezzo listino</t>
  </si>
  <si>
    <t>PREZZO listino</t>
  </si>
  <si>
    <t>prezzo Diretta e Agenti</t>
  </si>
  <si>
    <t>PROVVIGIONI</t>
  </si>
  <si>
    <t>COMMISSIONI PIATTAFORMA</t>
  </si>
  <si>
    <t>COSTI DIRETTI DI VENDITA</t>
  </si>
  <si>
    <t>TOT A</t>
  </si>
  <si>
    <t>TOT B</t>
  </si>
  <si>
    <t>TOT C</t>
  </si>
  <si>
    <t>COSTO M.P.</t>
  </si>
  <si>
    <t>COSTO M.D.</t>
  </si>
  <si>
    <t>N° ORE</t>
  </si>
  <si>
    <t>EURO</t>
  </si>
  <si>
    <t>N° DIPENDENTI DIRETTI</t>
  </si>
  <si>
    <t>RICAVI</t>
  </si>
  <si>
    <t>TOT RICAVI</t>
  </si>
  <si>
    <t xml:space="preserve">COMMISSIONI </t>
  </si>
  <si>
    <t>TOT SPESE DIRETTE VENDITA</t>
  </si>
  <si>
    <t>VENDITE NETTE</t>
  </si>
  <si>
    <t>ACQUISTI M.P.</t>
  </si>
  <si>
    <t>MANODOPERA DIRETTA</t>
  </si>
  <si>
    <t>TOT COSTI DIRETTI</t>
  </si>
  <si>
    <t>MARGINE LORDO</t>
  </si>
  <si>
    <t>2015</t>
  </si>
  <si>
    <t>2016</t>
  </si>
  <si>
    <t>2017</t>
  </si>
  <si>
    <t>COSA MI SERVE?</t>
  </si>
  <si>
    <t>Investimenti</t>
  </si>
  <si>
    <t>attrezzature</t>
  </si>
  <si>
    <t>TOTALE INVESTIMENTI</t>
  </si>
  <si>
    <t>AMMORTAMENTO</t>
  </si>
  <si>
    <t>impianti</t>
  </si>
  <si>
    <t>%</t>
  </si>
  <si>
    <t>tot</t>
  </si>
  <si>
    <t>PERSONALE E MANODOPERA INDIRETTA</t>
  </si>
  <si>
    <t>MANODOPERA INDIRETTA</t>
  </si>
  <si>
    <t>COMMERCIALE</t>
  </si>
  <si>
    <t>AMMINISTRAZIONE</t>
  </si>
  <si>
    <t>AFFITTO</t>
  </si>
  <si>
    <t>COSTI GENERALI</t>
  </si>
  <si>
    <t>ALTRI COSTI</t>
  </si>
  <si>
    <t>TOTALE ALTRI COSTI</t>
  </si>
  <si>
    <t>AMMORTAMENTI</t>
  </si>
  <si>
    <t>COSTO DEL PERSONALE</t>
  </si>
  <si>
    <t>ALTRI COSTI GENERALI</t>
  </si>
  <si>
    <t xml:space="preserve">TOTALE COSTO DEL PERSONALE </t>
  </si>
  <si>
    <t>TOT COSTI FISSI</t>
  </si>
  <si>
    <t>RISULTATO ANTE IMPOSTE</t>
  </si>
  <si>
    <t>LISTINO PRODOTTI VENDITA</t>
  </si>
  <si>
    <t>COSTO ACQUISTO</t>
  </si>
  <si>
    <t>MARGINE</t>
  </si>
  <si>
    <t>RICARICO</t>
  </si>
  <si>
    <t>TOTALE VENDITE</t>
  </si>
  <si>
    <t>ACQUISTI</t>
  </si>
  <si>
    <t>MARGINE MEDIO %</t>
  </si>
  <si>
    <t>MAGAZZINO</t>
  </si>
  <si>
    <t>TOTALE ACQUISTI</t>
  </si>
  <si>
    <t>RIMANENZE INIZIALI</t>
  </si>
  <si>
    <t>RIMANENZE FINALI</t>
  </si>
  <si>
    <t>COSTO DEL VENDUTO</t>
  </si>
  <si>
    <t>MARGINE COMMERCIALE</t>
  </si>
  <si>
    <t>CONTO ECONOMICO A COSTO DEL VENDUTO</t>
  </si>
  <si>
    <t>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</si>
</sst>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1" fillId="0" borderId="0" xfId="0" applyFont="1"/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64" fontId="0" fillId="0" borderId="0" xfId="1" applyNumberFormat="1" applyFont="1"/>
    <xf numFmtId="0" fontId="1" fillId="2" borderId="12" xfId="0" applyFont="1" applyFill="1" applyBorder="1" applyAlignment="1">
      <alignment horizontal="center"/>
    </xf>
    <xf numFmtId="164" fontId="0" fillId="3" borderId="13" xfId="1" applyNumberFormat="1" applyFont="1" applyFill="1" applyBorder="1"/>
    <xf numFmtId="164" fontId="0" fillId="2" borderId="13" xfId="1" applyNumberFormat="1" applyFont="1" applyFill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4" xfId="1" applyNumberFormat="1" applyFont="1" applyBorder="1"/>
    <xf numFmtId="164" fontId="1" fillId="0" borderId="7" xfId="1" applyNumberFormat="1" applyFont="1" applyBorder="1"/>
    <xf numFmtId="164" fontId="1" fillId="0" borderId="8" xfId="1" applyNumberFormat="1" applyFont="1" applyBorder="1"/>
    <xf numFmtId="164" fontId="1" fillId="0" borderId="6" xfId="1" applyNumberFormat="1" applyFont="1" applyBorder="1"/>
    <xf numFmtId="0" fontId="0" fillId="2" borderId="14" xfId="0" applyFont="1" applyFill="1" applyBorder="1"/>
    <xf numFmtId="0" fontId="1" fillId="2" borderId="15" xfId="0" applyFont="1" applyFill="1" applyBorder="1" applyAlignment="1">
      <alignment horizontal="center"/>
    </xf>
    <xf numFmtId="0" fontId="1" fillId="3" borderId="16" xfId="0" applyFont="1" applyFill="1" applyBorder="1"/>
    <xf numFmtId="164" fontId="0" fillId="3" borderId="17" xfId="1" applyNumberFormat="1" applyFont="1" applyFill="1" applyBorder="1"/>
    <xf numFmtId="0" fontId="1" fillId="2" borderId="16" xfId="0" applyFont="1" applyFill="1" applyBorder="1"/>
    <xf numFmtId="164" fontId="0" fillId="2" borderId="17" xfId="1" applyNumberFormat="1" applyFont="1" applyFill="1" applyBorder="1"/>
    <xf numFmtId="0" fontId="0" fillId="2" borderId="18" xfId="0" applyFont="1" applyFill="1" applyBorder="1"/>
    <xf numFmtId="164" fontId="2" fillId="2" borderId="19" xfId="1" applyNumberFormat="1" applyFont="1" applyFill="1" applyBorder="1"/>
    <xf numFmtId="164" fontId="2" fillId="2" borderId="8" xfId="1" applyNumberFormat="1" applyFont="1" applyFill="1" applyBorder="1"/>
    <xf numFmtId="0" fontId="1" fillId="3" borderId="18" xfId="0" applyFont="1" applyFill="1" applyBorder="1"/>
    <xf numFmtId="43" fontId="0" fillId="3" borderId="19" xfId="1" applyNumberFormat="1" applyFont="1" applyFill="1" applyBorder="1"/>
    <xf numFmtId="43" fontId="0" fillId="3" borderId="8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20" xfId="0" applyBorder="1"/>
    <xf numFmtId="0" fontId="1" fillId="0" borderId="0" xfId="0" applyFont="1" applyAlignment="1">
      <alignment horizontal="center"/>
    </xf>
    <xf numFmtId="164" fontId="1" fillId="0" borderId="0" xfId="1" applyNumberFormat="1" applyFont="1"/>
    <xf numFmtId="164" fontId="1" fillId="0" borderId="0" xfId="0" applyNumberFormat="1" applyFont="1"/>
    <xf numFmtId="9" fontId="0" fillId="0" borderId="0" xfId="0" applyNumberFormat="1"/>
    <xf numFmtId="0" fontId="1" fillId="2" borderId="12" xfId="0" applyFont="1" applyFill="1" applyBorder="1"/>
    <xf numFmtId="0" fontId="0" fillId="3" borderId="13" xfId="0" applyFont="1" applyFill="1" applyBorder="1"/>
    <xf numFmtId="0" fontId="0" fillId="2" borderId="13" xfId="0" applyFont="1" applyFill="1" applyBorder="1"/>
    <xf numFmtId="164" fontId="0" fillId="3" borderId="13" xfId="1" applyNumberFormat="1" applyFont="1" applyFill="1" applyBorder="1" applyAlignment="1">
      <alignment horizontal="center"/>
    </xf>
    <xf numFmtId="43" fontId="0" fillId="0" borderId="0" xfId="1" applyFont="1"/>
    <xf numFmtId="165" fontId="0" fillId="0" borderId="0" xfId="1" applyNumberFormat="1" applyFont="1"/>
    <xf numFmtId="0" fontId="0" fillId="2" borderId="12" xfId="0" applyFont="1" applyFill="1" applyBorder="1"/>
    <xf numFmtId="0" fontId="0" fillId="2" borderId="21" xfId="0" applyFont="1" applyFill="1" applyBorder="1"/>
    <xf numFmtId="0" fontId="0" fillId="2" borderId="23" xfId="0" applyFont="1" applyFill="1" applyBorder="1"/>
    <xf numFmtId="164" fontId="0" fillId="2" borderId="23" xfId="1" applyNumberFormat="1" applyFont="1" applyFill="1" applyBorder="1"/>
    <xf numFmtId="164" fontId="0" fillId="0" borderId="0" xfId="0" applyNumberFormat="1"/>
    <xf numFmtId="164" fontId="1" fillId="0" borderId="0" xfId="1" applyNumberFormat="1" applyFont="1" applyBorder="1"/>
    <xf numFmtId="0" fontId="1" fillId="3" borderId="13" xfId="0" applyFont="1" applyFill="1" applyBorder="1"/>
    <xf numFmtId="0" fontId="1" fillId="3" borderId="22" xfId="0" applyFont="1" applyFill="1" applyBorder="1"/>
    <xf numFmtId="43" fontId="0" fillId="2" borderId="13" xfId="1" applyFont="1" applyFill="1" applyBorder="1"/>
    <xf numFmtId="0" fontId="1" fillId="3" borderId="23" xfId="0" applyFont="1" applyFill="1" applyBorder="1"/>
    <xf numFmtId="164" fontId="1" fillId="3" borderId="23" xfId="1" applyNumberFormat="1" applyFont="1" applyFill="1" applyBorder="1"/>
    <xf numFmtId="0" fontId="0" fillId="0" borderId="0" xfId="0" applyNumberFormat="1" applyAlignment="1">
      <alignment horizontal="center"/>
    </xf>
    <xf numFmtId="9" fontId="0" fillId="0" borderId="0" xfId="0" applyNumberFormat="1" applyBorder="1"/>
    <xf numFmtId="0" fontId="0" fillId="0" borderId="24" xfId="0" applyBorder="1"/>
    <xf numFmtId="9" fontId="0" fillId="0" borderId="25" xfId="0" applyNumberFormat="1" applyBorder="1"/>
    <xf numFmtId="0" fontId="0" fillId="0" borderId="27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9" fontId="0" fillId="0" borderId="28" xfId="0" applyNumberFormat="1" applyBorder="1" applyAlignment="1">
      <alignment horizontal="center"/>
    </xf>
    <xf numFmtId="9" fontId="0" fillId="0" borderId="30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1" fillId="0" borderId="27" xfId="0" applyFont="1" applyBorder="1"/>
    <xf numFmtId="0" fontId="1" fillId="0" borderId="20" xfId="0" applyFont="1" applyBorder="1"/>
    <xf numFmtId="0" fontId="1" fillId="0" borderId="32" xfId="0" applyFont="1" applyBorder="1"/>
    <xf numFmtId="0" fontId="1" fillId="0" borderId="26" xfId="0" applyFont="1" applyBorder="1"/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6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1" fillId="4" borderId="0" xfId="0" applyFont="1" applyFill="1"/>
    <xf numFmtId="0" fontId="1" fillId="2" borderId="21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" fillId="2" borderId="23" xfId="0" applyFont="1" applyFill="1" applyBorder="1"/>
    <xf numFmtId="164" fontId="1" fillId="2" borderId="23" xfId="0" applyNumberFormat="1" applyFont="1" applyFill="1" applyBorder="1"/>
    <xf numFmtId="164" fontId="1" fillId="2" borderId="0" xfId="0" applyNumberFormat="1" applyFont="1" applyFill="1"/>
    <xf numFmtId="164" fontId="0" fillId="0" borderId="0" xfId="2" applyNumberFormat="1" applyFont="1"/>
    <xf numFmtId="9" fontId="0" fillId="2" borderId="13" xfId="2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3" formatCode="0%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3" formatCode="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</font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74839</xdr:rowOff>
    </xdr:from>
    <xdr:to>
      <xdr:col>6</xdr:col>
      <xdr:colOff>0</xdr:colOff>
      <xdr:row>5</xdr:row>
      <xdr:rowOff>163286</xdr:rowOff>
    </xdr:to>
    <xdr:sp macro="" textlink="">
      <xdr:nvSpPr>
        <xdr:cNvPr id="2" name="CasellaDiTesto 1"/>
        <xdr:cNvSpPr txBox="1"/>
      </xdr:nvSpPr>
      <xdr:spPr>
        <a:xfrm>
          <a:off x="285750" y="265339"/>
          <a:ext cx="4864554" cy="8504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Fogli</a:t>
          </a:r>
          <a:r>
            <a:rPr lang="it-IT" sz="1100" baseline="0"/>
            <a:t> di lavoro usato come materiale didattico nel corso "Come costruire un conto economico previsionale" nell'ambito dell'iniziativa #StudioImpresa4Young.</a:t>
          </a:r>
        </a:p>
        <a:p>
          <a:endParaRPr lang="it-IT" sz="1100" baseline="0"/>
        </a:p>
        <a:p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7</xdr:row>
      <xdr:rowOff>101600</xdr:rowOff>
    </xdr:from>
    <xdr:to>
      <xdr:col>6</xdr:col>
      <xdr:colOff>508000</xdr:colOff>
      <xdr:row>7</xdr:row>
      <xdr:rowOff>101600</xdr:rowOff>
    </xdr:to>
    <xdr:cxnSp macro="">
      <xdr:nvCxnSpPr>
        <xdr:cNvPr id="3" name="Connettore 2 2"/>
        <xdr:cNvCxnSpPr/>
      </xdr:nvCxnSpPr>
      <xdr:spPr>
        <a:xfrm>
          <a:off x="3187700" y="1244600"/>
          <a:ext cx="158750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ella1" displayName="Tabella1" ref="A12:F17" totalsRowShown="0">
  <autoFilter ref="A12:F17"/>
  <tableColumns count="6">
    <tableColumn id="1" name="Colonna1"/>
    <tableColumn id="2" name="Colonna2"/>
    <tableColumn id="3" name="Colonna3"/>
    <tableColumn id="4" name="Colonna4"/>
    <tableColumn id="5" name="Colonna5"/>
    <tableColumn id="6" name="Colonna6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4" name="Tabella4" displayName="Tabella4" ref="A2:D7" totalsRowShown="0" dataDxfId="20" tableBorderDxfId="19" dataCellStyle="Migliaia">
  <autoFilter ref="A2:D7"/>
  <tableColumns count="4">
    <tableColumn id="1" name="COSTO M.P."/>
    <tableColumn id="2" name="Colonna1" dataDxfId="18" dataCellStyle="Migliaia"/>
    <tableColumn id="3" name="Colonna2" dataDxfId="17" dataCellStyle="Migliaia"/>
    <tableColumn id="4" name="Colonna3" dataDxfId="16" dataCellStyle="Migliaia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7" name="Tabella7" displayName="Tabella7" ref="A33:D50" totalsRowShown="0" headerRowDxfId="15" dataDxfId="14" dataCellStyle="Migliaia">
  <autoFilter ref="A33:D50"/>
  <tableColumns count="4">
    <tableColumn id="1" name="RICAVI"/>
    <tableColumn id="2" name="2015" dataDxfId="13" dataCellStyle="Migliaia"/>
    <tableColumn id="3" name="2016" dataDxfId="12" dataCellStyle="Migliaia"/>
    <tableColumn id="4" name="2017" dataDxfId="11" dataCellStyle="Migliaia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3" name="Tabella13" displayName="Tabella13" ref="A1:D6" totalsRowShown="0">
  <autoFilter ref="A1:D6"/>
  <tableColumns count="4">
    <tableColumn id="1" name="Colonna1"/>
    <tableColumn id="2" name="Colonna2"/>
    <tableColumn id="3" name="Colonna3"/>
    <tableColumn id="4" name="Colonna4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4" name="Tabella14" displayName="Tabella14" ref="A19:D24" totalsRowShown="0" headerRowDxfId="10" dataDxfId="9" dataCellStyle="Migliaia">
  <autoFilter ref="A19:D24"/>
  <tableColumns count="4">
    <tableColumn id="1" name="Colonna1"/>
    <tableColumn id="2" name="Colonna2" dataDxfId="8" dataCellStyle="Migliaia"/>
    <tableColumn id="3" name="Colonna3" dataDxfId="7" dataCellStyle="Migliaia"/>
    <tableColumn id="4" name="Colonna4" dataDxfId="6" dataCellStyle="Migliaia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5" name="Tabella15" displayName="Tabella15" ref="A35:B39" totalsRowShown="0" tableBorderDxfId="5">
  <autoFilter ref="A35:B39"/>
  <tableColumns count="2">
    <tableColumn id="1" name="Colonna1"/>
    <tableColumn id="2" name="Colonna2" dataDxfId="4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6" name="Tabella16" displayName="Tabella16" ref="A4:D11" totalsRowShown="0" dataDxfId="3" dataCellStyle="Migliaia">
  <autoFilter ref="A4:D11"/>
  <tableColumns count="4">
    <tableColumn id="1" name="Colonna1"/>
    <tableColumn id="2" name="Colonna2" dataDxfId="2" dataCellStyle="Migliaia"/>
    <tableColumn id="3" name="Colonna3" dataDxfId="1" dataCellStyle="Migliaia"/>
    <tableColumn id="4" name="Colonna4" dataDxfId="0" dataCellStyle="Migliai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20:B23" totalsRowShown="0">
  <autoFilter ref="A20:B23"/>
  <tableColumns count="2">
    <tableColumn id="1" name="Colonna1"/>
    <tableColumn id="2" name="Colonna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0" name="Tabella10" displayName="Tabella10" ref="A49:E57" totalsRowShown="0" dataDxfId="42" dataCellStyle="Migliaia">
  <autoFilter ref="A49:E57"/>
  <tableColumns count="5">
    <tableColumn id="1" name="Colonna1"/>
    <tableColumn id="2" name="Colonna2"/>
    <tableColumn id="3" name="Colonna3" dataDxfId="41" dataCellStyle="Migliaia"/>
    <tableColumn id="4" name="Colonna4" dataDxfId="40" dataCellStyle="Migliaia"/>
    <tableColumn id="5" name="Colonna5" dataDxfId="39" dataCellStyle="Migliai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8" name="Tabella8" displayName="Tabella8" ref="A72:E77" totalsRowShown="0">
  <autoFilter ref="A72:E77"/>
  <tableColumns count="5">
    <tableColumn id="1" name="Colonna1"/>
    <tableColumn id="2" name="Colonna2"/>
    <tableColumn id="3" name="Colonna3"/>
    <tableColumn id="4" name="Colonna4"/>
    <tableColumn id="5" name="Colonna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9" name="Tabella9" displayName="Tabella9" ref="A96:D101" totalsRowShown="0">
  <autoFilter ref="A96:D101"/>
  <tableColumns count="4">
    <tableColumn id="1" name="Colonna1"/>
    <tableColumn id="2" name="Colonna2"/>
    <tableColumn id="3" name="Colonna3"/>
    <tableColumn id="4" name="Colonna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3" name="Tabella3" displayName="Tabella3" ref="A3:C6" totalsRowShown="0">
  <autoFilter ref="A3:C6"/>
  <tableColumns count="3">
    <tableColumn id="1" name="VENDITE" dataDxfId="38"/>
    <tableColumn id="2" name="PREZZO listino" dataDxfId="37"/>
    <tableColumn id="3" name="prezzo Diretta e Agenti" dataDxfId="36">
      <calculatedColumnFormula>+Tabella3[[#This Row],[PREZZO listino]]*(1-$E$11)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5" name="Tabella5" displayName="Tabella5" ref="A17:M35" totalsRowShown="0" tableBorderDxfId="35">
  <autoFilter ref="A17:M35"/>
  <tableColumns count="13">
    <tableColumn id="1" name="Colonna1" dataDxfId="34"/>
    <tableColumn id="2" name="Colonna2"/>
    <tableColumn id="3" name="Colonna3"/>
    <tableColumn id="4" name="Colonna4" dataDxfId="33"/>
    <tableColumn id="6" name="Colonna6" dataDxfId="32"/>
    <tableColumn id="7" name="Colonna7"/>
    <tableColumn id="8" name="Colonna8" dataDxfId="31"/>
    <tableColumn id="10" name="Colonna10" dataDxfId="30"/>
    <tableColumn id="11" name="Colonna11"/>
    <tableColumn id="12" name="Colonna12" dataDxfId="29"/>
    <tableColumn id="14" name="Colonna14"/>
    <tableColumn id="15" name="Colonna15"/>
    <tableColumn id="16" name="Colonna16" dataDxfId="2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6" name="Tabella6" displayName="Tabella6" ref="A38:E42" totalsRowShown="0">
  <autoFilter ref="A38:E42"/>
  <tableColumns count="5">
    <tableColumn id="1" name="Colonna1"/>
    <tableColumn id="2" name="Colonna2"/>
    <tableColumn id="3" name="Colonna3"/>
    <tableColumn id="4" name="Colonna4"/>
    <tableColumn id="5" name="Colonna5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2" name="Tabella12" displayName="Tabella12" ref="A10:E13" totalsRowShown="0" headerRowDxfId="27" tableBorderDxfId="26">
  <autoFilter ref="A10:E13"/>
  <tableColumns count="5">
    <tableColumn id="1" name="Colonna1" dataDxfId="25"/>
    <tableColumn id="2" name="Colonna2" dataDxfId="24"/>
    <tableColumn id="3" name="Colonna3" dataDxfId="23"/>
    <tableColumn id="4" name="Colonna4" dataDxfId="22"/>
    <tableColumn id="5" name="Colonna5" dataDxfId="2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01"/>
  <sheetViews>
    <sheetView tabSelected="1" zoomScale="140" zoomScaleNormal="140" workbookViewId="0">
      <selection activeCell="I6" sqref="I6"/>
    </sheetView>
  </sheetViews>
  <sheetFormatPr defaultRowHeight="15" x14ac:dyDescent="0.25"/>
  <cols>
    <col min="1" max="1" width="24.140625" customWidth="1"/>
    <col min="2" max="9" width="10.5703125" customWidth="1"/>
    <col min="10" max="16" width="11.7109375" customWidth="1"/>
  </cols>
  <sheetData>
    <row r="10" spans="1:6" x14ac:dyDescent="0.25">
      <c r="A10" s="5" t="s">
        <v>5</v>
      </c>
    </row>
    <row r="12" spans="1:6" hidden="1" x14ac:dyDescent="0.25">
      <c r="A12" t="s">
        <v>27</v>
      </c>
      <c r="B12" t="s">
        <v>28</v>
      </c>
      <c r="C12" t="s">
        <v>29</v>
      </c>
      <c r="D12" t="s">
        <v>30</v>
      </c>
      <c r="E12" t="s">
        <v>31</v>
      </c>
      <c r="F12" t="s">
        <v>32</v>
      </c>
    </row>
    <row r="13" spans="1:6" x14ac:dyDescent="0.25">
      <c r="A13" s="5" t="s">
        <v>0</v>
      </c>
      <c r="B13" s="5" t="s">
        <v>6</v>
      </c>
      <c r="C13" s="5" t="s">
        <v>7</v>
      </c>
      <c r="D13" s="5"/>
      <c r="E13" s="5" t="s">
        <v>13</v>
      </c>
      <c r="F13" s="5" t="s">
        <v>14</v>
      </c>
    </row>
    <row r="14" spans="1:6" x14ac:dyDescent="0.25">
      <c r="C14" s="6" t="s">
        <v>8</v>
      </c>
      <c r="D14" s="6" t="s">
        <v>9</v>
      </c>
    </row>
    <row r="15" spans="1:6" x14ac:dyDescent="0.25">
      <c r="A15" t="s">
        <v>1</v>
      </c>
      <c r="B15" s="46">
        <v>6</v>
      </c>
      <c r="C15" s="46">
        <v>0.3</v>
      </c>
      <c r="D15" s="46">
        <f>+B23</f>
        <v>22.5</v>
      </c>
      <c r="E15" s="46">
        <f>+D15*C15</f>
        <v>6.75</v>
      </c>
      <c r="F15" s="46">
        <f>+E15+B15</f>
        <v>12.75</v>
      </c>
    </row>
    <row r="16" spans="1:6" x14ac:dyDescent="0.25">
      <c r="A16" t="s">
        <v>2</v>
      </c>
      <c r="B16" s="46">
        <v>10</v>
      </c>
      <c r="C16" s="46">
        <v>0.6</v>
      </c>
      <c r="D16" s="46">
        <f>+D15</f>
        <v>22.5</v>
      </c>
      <c r="E16" s="46">
        <f>+D16*C16</f>
        <v>13.5</v>
      </c>
      <c r="F16" s="46">
        <f>+E16+B16</f>
        <v>23.5</v>
      </c>
    </row>
    <row r="17" spans="1:6" x14ac:dyDescent="0.25">
      <c r="A17" t="s">
        <v>3</v>
      </c>
      <c r="B17" s="46">
        <v>14</v>
      </c>
      <c r="C17" s="46">
        <v>1.2</v>
      </c>
      <c r="D17" s="46">
        <f>+D15</f>
        <v>22.5</v>
      </c>
      <c r="E17" s="46">
        <f>+D17*C17</f>
        <v>27</v>
      </c>
      <c r="F17" s="46">
        <f>+E17+B17</f>
        <v>41</v>
      </c>
    </row>
    <row r="18" spans="1:6" x14ac:dyDescent="0.25">
      <c r="A18" t="s">
        <v>4</v>
      </c>
    </row>
    <row r="20" spans="1:6" hidden="1" x14ac:dyDescent="0.25">
      <c r="A20" t="s">
        <v>27</v>
      </c>
      <c r="B20" t="s">
        <v>28</v>
      </c>
    </row>
    <row r="21" spans="1:6" x14ac:dyDescent="0.25">
      <c r="A21" t="s">
        <v>10</v>
      </c>
      <c r="B21">
        <v>36000</v>
      </c>
    </row>
    <row r="22" spans="1:6" x14ac:dyDescent="0.25">
      <c r="A22" t="s">
        <v>11</v>
      </c>
      <c r="B22">
        <v>1600</v>
      </c>
    </row>
    <row r="23" spans="1:6" x14ac:dyDescent="0.25">
      <c r="A23" s="5" t="s">
        <v>12</v>
      </c>
      <c r="B23" s="5">
        <f>+B21/B22</f>
        <v>22.5</v>
      </c>
    </row>
    <row r="24" spans="1:6" x14ac:dyDescent="0.25">
      <c r="A24" s="5"/>
      <c r="B24" s="5"/>
    </row>
    <row r="25" spans="1:6" x14ac:dyDescent="0.25">
      <c r="A25" s="5"/>
      <c r="B25" s="5"/>
    </row>
    <row r="26" spans="1:6" x14ac:dyDescent="0.25">
      <c r="A26" s="5"/>
      <c r="B26" s="5"/>
    </row>
    <row r="27" spans="1:6" x14ac:dyDescent="0.25">
      <c r="A27" s="5" t="s">
        <v>69</v>
      </c>
    </row>
    <row r="29" spans="1:6" x14ac:dyDescent="0.25">
      <c r="A29" s="5"/>
    </row>
    <row r="30" spans="1:6" x14ac:dyDescent="0.25">
      <c r="A30" s="41" t="s">
        <v>70</v>
      </c>
      <c r="B30" s="41">
        <v>2015</v>
      </c>
      <c r="C30" s="41">
        <v>2016</v>
      </c>
      <c r="D30" s="41">
        <v>2017</v>
      </c>
    </row>
    <row r="31" spans="1:6" x14ac:dyDescent="0.25">
      <c r="A31" s="42" t="s">
        <v>74</v>
      </c>
      <c r="B31" s="14">
        <v>120000</v>
      </c>
      <c r="C31" s="44">
        <v>40000</v>
      </c>
      <c r="D31" s="44">
        <v>40000</v>
      </c>
    </row>
    <row r="32" spans="1:6" x14ac:dyDescent="0.25">
      <c r="A32" s="43" t="s">
        <v>71</v>
      </c>
      <c r="B32" s="15">
        <v>60000</v>
      </c>
      <c r="C32" s="15">
        <v>40000</v>
      </c>
      <c r="D32" s="15">
        <v>40000</v>
      </c>
    </row>
    <row r="33" spans="1:4" x14ac:dyDescent="0.25">
      <c r="A33" s="42" t="s">
        <v>72</v>
      </c>
      <c r="B33" s="14">
        <f>SUM(B31:B32)</f>
        <v>180000</v>
      </c>
      <c r="C33" s="14">
        <f t="shared" ref="C33:D33" si="0">SUM(C31:C32)</f>
        <v>80000</v>
      </c>
      <c r="D33" s="14">
        <f t="shared" si="0"/>
        <v>80000</v>
      </c>
    </row>
    <row r="46" spans="1:4" x14ac:dyDescent="0.25">
      <c r="A46" s="5" t="s">
        <v>73</v>
      </c>
      <c r="B46" s="5" t="s">
        <v>75</v>
      </c>
    </row>
    <row r="47" spans="1:4" x14ac:dyDescent="0.25">
      <c r="A47" t="s">
        <v>74</v>
      </c>
      <c r="B47" s="40">
        <v>0.15</v>
      </c>
    </row>
    <row r="48" spans="1:4" x14ac:dyDescent="0.25">
      <c r="A48" t="s">
        <v>71</v>
      </c>
      <c r="B48" s="40">
        <v>0.2</v>
      </c>
    </row>
    <row r="49" spans="1:5" hidden="1" x14ac:dyDescent="0.25">
      <c r="A49" t="s">
        <v>27</v>
      </c>
      <c r="B49" t="s">
        <v>28</v>
      </c>
      <c r="C49" t="s">
        <v>29</v>
      </c>
      <c r="D49" t="s">
        <v>30</v>
      </c>
      <c r="E49" t="s">
        <v>31</v>
      </c>
    </row>
    <row r="50" spans="1:5" x14ac:dyDescent="0.25">
      <c r="C50" s="5">
        <v>2015</v>
      </c>
      <c r="D50" s="5">
        <v>2016</v>
      </c>
      <c r="E50" s="5">
        <v>2017</v>
      </c>
    </row>
    <row r="51" spans="1:5" x14ac:dyDescent="0.25">
      <c r="A51" t="s">
        <v>74</v>
      </c>
      <c r="C51" s="12">
        <f>+B31*$B$47</f>
        <v>18000</v>
      </c>
      <c r="D51" s="12">
        <f>+C51</f>
        <v>18000</v>
      </c>
      <c r="E51" s="12">
        <f>+D51</f>
        <v>18000</v>
      </c>
    </row>
    <row r="52" spans="1:5" x14ac:dyDescent="0.25">
      <c r="C52" s="12"/>
      <c r="D52" s="12">
        <f>+$B$47*C31</f>
        <v>6000</v>
      </c>
      <c r="E52" s="12">
        <f>+D52</f>
        <v>6000</v>
      </c>
    </row>
    <row r="53" spans="1:5" x14ac:dyDescent="0.25">
      <c r="C53" s="12"/>
      <c r="D53" s="12"/>
      <c r="E53" s="12">
        <f>+B47*D31</f>
        <v>6000</v>
      </c>
    </row>
    <row r="54" spans="1:5" x14ac:dyDescent="0.25">
      <c r="A54" t="s">
        <v>71</v>
      </c>
      <c r="C54" s="12">
        <f>+$B$48*B32</f>
        <v>12000</v>
      </c>
      <c r="D54" s="12">
        <f>+C54</f>
        <v>12000</v>
      </c>
      <c r="E54" s="12">
        <f>+D54</f>
        <v>12000</v>
      </c>
    </row>
    <row r="55" spans="1:5" x14ac:dyDescent="0.25">
      <c r="C55" s="12"/>
      <c r="D55" s="12">
        <f>+$B$48*C32</f>
        <v>8000</v>
      </c>
      <c r="E55" s="12">
        <f>+D55</f>
        <v>8000</v>
      </c>
    </row>
    <row r="56" spans="1:5" x14ac:dyDescent="0.25">
      <c r="C56" s="12"/>
      <c r="D56" s="12"/>
      <c r="E56" s="12">
        <f>+$B$48*D32</f>
        <v>8000</v>
      </c>
    </row>
    <row r="57" spans="1:5" x14ac:dyDescent="0.25">
      <c r="A57" s="5"/>
      <c r="B57" s="5" t="s">
        <v>76</v>
      </c>
      <c r="C57" s="38">
        <f>SUM(C51:C56)</f>
        <v>30000</v>
      </c>
      <c r="D57" s="38">
        <f t="shared" ref="D57:E57" si="1">SUM(D51:D56)</f>
        <v>44000</v>
      </c>
      <c r="E57" s="38">
        <f t="shared" si="1"/>
        <v>58000</v>
      </c>
    </row>
    <row r="72" spans="1:5" hidden="1" x14ac:dyDescent="0.25">
      <c r="A72" t="s">
        <v>27</v>
      </c>
      <c r="B72" t="s">
        <v>28</v>
      </c>
      <c r="C72" t="s">
        <v>29</v>
      </c>
      <c r="D72" t="s">
        <v>30</v>
      </c>
      <c r="E72" t="s">
        <v>31</v>
      </c>
    </row>
    <row r="73" spans="1:5" x14ac:dyDescent="0.25">
      <c r="A73" s="5" t="s">
        <v>77</v>
      </c>
    </row>
    <row r="74" spans="1:5" x14ac:dyDescent="0.25">
      <c r="C74" s="5">
        <v>2015</v>
      </c>
      <c r="D74" s="5">
        <v>2016</v>
      </c>
      <c r="E74" s="5">
        <v>2017</v>
      </c>
    </row>
    <row r="75" spans="1:5" x14ac:dyDescent="0.25">
      <c r="A75" t="s">
        <v>78</v>
      </c>
      <c r="B75" s="12">
        <v>40000</v>
      </c>
      <c r="C75" s="6"/>
      <c r="D75" s="6"/>
      <c r="E75" s="6">
        <v>1</v>
      </c>
    </row>
    <row r="76" spans="1:5" x14ac:dyDescent="0.25">
      <c r="A76" t="s">
        <v>79</v>
      </c>
      <c r="B76" s="12">
        <v>40000</v>
      </c>
      <c r="C76" s="6">
        <v>1</v>
      </c>
      <c r="D76" s="6">
        <v>1</v>
      </c>
      <c r="E76" s="6">
        <v>1.5</v>
      </c>
    </row>
    <row r="77" spans="1:5" x14ac:dyDescent="0.25">
      <c r="A77" t="s">
        <v>80</v>
      </c>
      <c r="B77" s="12">
        <v>35000</v>
      </c>
      <c r="C77" s="6">
        <v>0.5</v>
      </c>
      <c r="D77" s="6">
        <v>1</v>
      </c>
      <c r="E77" s="6">
        <v>1</v>
      </c>
    </row>
    <row r="79" spans="1:5" x14ac:dyDescent="0.25">
      <c r="A79" s="47"/>
      <c r="B79" s="47"/>
      <c r="C79" s="47"/>
      <c r="D79" s="47"/>
      <c r="E79" s="48"/>
    </row>
    <row r="80" spans="1:5" x14ac:dyDescent="0.25">
      <c r="A80" s="42"/>
      <c r="B80" s="42"/>
      <c r="C80" s="53">
        <v>2015</v>
      </c>
      <c r="D80" s="53">
        <v>2016</v>
      </c>
      <c r="E80" s="54">
        <v>2017</v>
      </c>
    </row>
    <row r="81" spans="1:5" x14ac:dyDescent="0.25">
      <c r="A81" s="43" t="s">
        <v>78</v>
      </c>
      <c r="B81" s="15"/>
      <c r="C81" s="15">
        <f>+C75*$B$75</f>
        <v>0</v>
      </c>
      <c r="D81" s="15">
        <f t="shared" ref="D81:E81" si="2">+D75*$B$75</f>
        <v>0</v>
      </c>
      <c r="E81" s="15">
        <f t="shared" si="2"/>
        <v>40000</v>
      </c>
    </row>
    <row r="82" spans="1:5" x14ac:dyDescent="0.25">
      <c r="A82" s="42" t="s">
        <v>79</v>
      </c>
      <c r="B82" s="14"/>
      <c r="C82" s="14">
        <f>+$B$76*C76</f>
        <v>40000</v>
      </c>
      <c r="D82" s="14">
        <f t="shared" ref="D82:E82" si="3">+$B$76*D76</f>
        <v>40000</v>
      </c>
      <c r="E82" s="14">
        <f t="shared" si="3"/>
        <v>60000</v>
      </c>
    </row>
    <row r="83" spans="1:5" x14ac:dyDescent="0.25">
      <c r="A83" s="49" t="s">
        <v>80</v>
      </c>
      <c r="B83" s="50"/>
      <c r="C83" s="50">
        <f>+$B$77*C77</f>
        <v>17500</v>
      </c>
      <c r="D83" s="50">
        <f t="shared" ref="D83:E83" si="4">+$B$77*D77</f>
        <v>35000</v>
      </c>
      <c r="E83" s="50">
        <f t="shared" si="4"/>
        <v>35000</v>
      </c>
    </row>
    <row r="84" spans="1:5" x14ac:dyDescent="0.25">
      <c r="A84" s="56" t="s">
        <v>88</v>
      </c>
      <c r="B84" s="56"/>
      <c r="C84" s="57">
        <f>SUM(C81:C83)</f>
        <v>57500</v>
      </c>
      <c r="D84" s="57">
        <f t="shared" ref="D84:E84" si="5">SUM(D81:D83)</f>
        <v>75000</v>
      </c>
      <c r="E84" s="57">
        <f t="shared" si="5"/>
        <v>135000</v>
      </c>
    </row>
    <row r="94" spans="1:5" x14ac:dyDescent="0.25">
      <c r="A94" s="5" t="s">
        <v>87</v>
      </c>
    </row>
    <row r="96" spans="1:5" hidden="1" x14ac:dyDescent="0.25">
      <c r="A96" t="s">
        <v>27</v>
      </c>
      <c r="B96" t="s">
        <v>28</v>
      </c>
      <c r="C96" t="s">
        <v>29</v>
      </c>
      <c r="D96" t="s">
        <v>30</v>
      </c>
    </row>
    <row r="97" spans="1:4" x14ac:dyDescent="0.25">
      <c r="B97">
        <v>2015</v>
      </c>
      <c r="C97">
        <v>2016</v>
      </c>
      <c r="D97">
        <v>2017</v>
      </c>
    </row>
    <row r="98" spans="1:4" x14ac:dyDescent="0.25">
      <c r="A98" t="s">
        <v>81</v>
      </c>
      <c r="B98" s="12">
        <v>10000</v>
      </c>
      <c r="C98" s="12">
        <v>10000</v>
      </c>
      <c r="D98" s="12">
        <v>10000</v>
      </c>
    </row>
    <row r="99" spans="1:4" x14ac:dyDescent="0.25">
      <c r="A99" t="s">
        <v>82</v>
      </c>
      <c r="B99" s="12">
        <v>10000</v>
      </c>
      <c r="C99" s="12">
        <v>10000</v>
      </c>
      <c r="D99" s="12">
        <v>10000</v>
      </c>
    </row>
    <row r="100" spans="1:4" x14ac:dyDescent="0.25">
      <c r="A100" t="s">
        <v>83</v>
      </c>
      <c r="B100" s="12">
        <v>10000</v>
      </c>
      <c r="C100" s="12">
        <v>15000</v>
      </c>
      <c r="D100" s="12">
        <v>20000</v>
      </c>
    </row>
    <row r="101" spans="1:4" x14ac:dyDescent="0.25">
      <c r="A101" s="5" t="s">
        <v>84</v>
      </c>
      <c r="B101" s="38">
        <f>SUBTOTAL(109,B98:B100)</f>
        <v>30000</v>
      </c>
      <c r="C101" s="38">
        <f t="shared" ref="C101:D101" si="6">SUBTOTAL(109,C98:C100)</f>
        <v>35000</v>
      </c>
      <c r="D101" s="38">
        <f t="shared" si="6"/>
        <v>40000</v>
      </c>
    </row>
  </sheetData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42"/>
  <sheetViews>
    <sheetView topLeftCell="A20" zoomScale="140" zoomScaleNormal="140" workbookViewId="0">
      <selection activeCell="A52" sqref="A52"/>
    </sheetView>
  </sheetViews>
  <sheetFormatPr defaultColWidth="16.140625" defaultRowHeight="15" x14ac:dyDescent="0.25"/>
  <cols>
    <col min="1" max="1" width="27.42578125" bestFit="1" customWidth="1"/>
    <col min="2" max="2" width="17.28515625" bestFit="1" customWidth="1"/>
    <col min="3" max="3" width="14" customWidth="1"/>
    <col min="4" max="7" width="11.5703125" bestFit="1" customWidth="1"/>
    <col min="8" max="8" width="13.42578125" bestFit="1" customWidth="1"/>
    <col min="9" max="13" width="12.5703125" bestFit="1" customWidth="1"/>
  </cols>
  <sheetData>
    <row r="3" spans="1:5" x14ac:dyDescent="0.25">
      <c r="A3" t="s">
        <v>15</v>
      </c>
      <c r="B3" t="s">
        <v>44</v>
      </c>
      <c r="C3" t="s">
        <v>45</v>
      </c>
    </row>
    <row r="4" spans="1:5" x14ac:dyDescent="0.25">
      <c r="A4" s="6" t="s">
        <v>1</v>
      </c>
      <c r="B4" s="6">
        <v>65</v>
      </c>
      <c r="C4" s="58">
        <f>+Tabella3[[#This Row],[PREZZO listino]]*(1-$E$11)</f>
        <v>39</v>
      </c>
    </row>
    <row r="5" spans="1:5" x14ac:dyDescent="0.25">
      <c r="A5" s="6" t="s">
        <v>2</v>
      </c>
      <c r="B5" s="6">
        <v>115</v>
      </c>
      <c r="C5" s="58">
        <f>+Tabella3[[#This Row],[PREZZO listino]]*(1-$E$11)</f>
        <v>69</v>
      </c>
    </row>
    <row r="6" spans="1:5" x14ac:dyDescent="0.25">
      <c r="A6" s="6" t="s">
        <v>3</v>
      </c>
      <c r="B6" s="6">
        <v>150</v>
      </c>
      <c r="C6" s="58">
        <f>+Tabella3[[#This Row],[PREZZO listino]]*(1-$E$11)</f>
        <v>90</v>
      </c>
    </row>
    <row r="9" spans="1:5" ht="15.75" thickBot="1" x14ac:dyDescent="0.3"/>
    <row r="10" spans="1:5" ht="15.75" hidden="1" thickBot="1" x14ac:dyDescent="0.3">
      <c r="A10" s="1" t="s">
        <v>27</v>
      </c>
      <c r="B10" s="60" t="s">
        <v>28</v>
      </c>
      <c r="C10" s="60" t="s">
        <v>29</v>
      </c>
      <c r="D10" s="60" t="s">
        <v>30</v>
      </c>
      <c r="E10" s="61" t="s">
        <v>31</v>
      </c>
    </row>
    <row r="11" spans="1:5" x14ac:dyDescent="0.25">
      <c r="A11" s="72" t="s">
        <v>16</v>
      </c>
      <c r="B11" s="69" t="s">
        <v>17</v>
      </c>
      <c r="C11" s="62" t="s">
        <v>43</v>
      </c>
      <c r="D11" s="62"/>
      <c r="E11" s="66">
        <v>0.4</v>
      </c>
    </row>
    <row r="12" spans="1:5" x14ac:dyDescent="0.25">
      <c r="A12" s="63" t="s">
        <v>4</v>
      </c>
      <c r="B12" s="70" t="s">
        <v>18</v>
      </c>
      <c r="C12" s="36" t="s">
        <v>41</v>
      </c>
      <c r="D12" s="36"/>
      <c r="E12" s="67">
        <v>0.15</v>
      </c>
    </row>
    <row r="13" spans="1:5" ht="15.75" thickBot="1" x14ac:dyDescent="0.3">
      <c r="A13" s="64"/>
      <c r="B13" s="71" t="s">
        <v>20</v>
      </c>
      <c r="C13" s="65" t="s">
        <v>42</v>
      </c>
      <c r="D13" s="65"/>
      <c r="E13" s="68">
        <v>0.25</v>
      </c>
    </row>
    <row r="14" spans="1:5" x14ac:dyDescent="0.25">
      <c r="A14" s="3"/>
      <c r="B14" s="3"/>
      <c r="C14" s="3"/>
      <c r="D14" s="3"/>
      <c r="E14" s="59"/>
    </row>
    <row r="15" spans="1:5" x14ac:dyDescent="0.25">
      <c r="A15" s="3"/>
      <c r="B15" s="3"/>
      <c r="C15" s="3"/>
      <c r="D15" s="3"/>
      <c r="E15" s="59"/>
    </row>
    <row r="16" spans="1:5" ht="15.75" thickBot="1" x14ac:dyDescent="0.3"/>
    <row r="17" spans="1:13" ht="15.75" hidden="1" thickBot="1" x14ac:dyDescent="0.3">
      <c r="A17" s="3" t="s">
        <v>27</v>
      </c>
      <c r="B17" s="3" t="s">
        <v>28</v>
      </c>
      <c r="C17" s="3" t="s">
        <v>29</v>
      </c>
      <c r="D17" s="4" t="s">
        <v>30</v>
      </c>
      <c r="E17" s="3" t="s">
        <v>32</v>
      </c>
      <c r="F17" s="3" t="s">
        <v>37</v>
      </c>
      <c r="G17" s="4" t="s">
        <v>33</v>
      </c>
      <c r="H17" s="3" t="s">
        <v>34</v>
      </c>
      <c r="I17" s="3" t="s">
        <v>35</v>
      </c>
      <c r="J17" s="4" t="s">
        <v>36</v>
      </c>
      <c r="K17" s="3" t="s">
        <v>38</v>
      </c>
      <c r="L17" s="3" t="s">
        <v>39</v>
      </c>
      <c r="M17" s="4" t="s">
        <v>40</v>
      </c>
    </row>
    <row r="18" spans="1:13" x14ac:dyDescent="0.25">
      <c r="A18" s="9"/>
      <c r="B18" s="7" t="s">
        <v>17</v>
      </c>
      <c r="C18" s="1"/>
      <c r="D18" s="2"/>
      <c r="E18" s="8" t="s">
        <v>26</v>
      </c>
      <c r="F18" s="1"/>
      <c r="G18" s="2"/>
      <c r="H18" s="8" t="s">
        <v>19</v>
      </c>
      <c r="I18" s="1"/>
      <c r="J18" s="2"/>
      <c r="K18" s="7" t="s">
        <v>25</v>
      </c>
      <c r="L18" s="1"/>
      <c r="M18" s="2"/>
    </row>
    <row r="19" spans="1:13" s="37" customFormat="1" x14ac:dyDescent="0.25">
      <c r="A19" s="73"/>
      <c r="B19" s="35">
        <v>2015</v>
      </c>
      <c r="C19" s="35">
        <v>2016</v>
      </c>
      <c r="D19" s="74">
        <v>2017</v>
      </c>
      <c r="E19" s="75">
        <v>2015</v>
      </c>
      <c r="F19" s="35">
        <v>2016</v>
      </c>
      <c r="G19" s="74">
        <v>2017</v>
      </c>
      <c r="H19" s="75">
        <v>2015</v>
      </c>
      <c r="I19" s="35">
        <v>2016</v>
      </c>
      <c r="J19" s="74">
        <v>2017</v>
      </c>
      <c r="K19" s="35">
        <v>2015</v>
      </c>
      <c r="L19" s="35">
        <v>2016</v>
      </c>
      <c r="M19" s="74">
        <v>2017</v>
      </c>
    </row>
    <row r="20" spans="1:13" x14ac:dyDescent="0.25">
      <c r="A20" s="10" t="s">
        <v>21</v>
      </c>
      <c r="B20" s="16">
        <v>5</v>
      </c>
      <c r="C20" s="16">
        <v>20</v>
      </c>
      <c r="D20" s="17">
        <v>35</v>
      </c>
      <c r="E20" s="18">
        <v>5</v>
      </c>
      <c r="F20" s="16">
        <v>20</v>
      </c>
      <c r="G20" s="17">
        <v>35</v>
      </c>
      <c r="H20" s="18">
        <v>125</v>
      </c>
      <c r="I20" s="16">
        <v>300</v>
      </c>
      <c r="J20" s="17">
        <v>500</v>
      </c>
      <c r="K20" s="16">
        <f>+H20+E20+B20</f>
        <v>135</v>
      </c>
      <c r="L20" s="16">
        <f>+I20+F20+C20</f>
        <v>340</v>
      </c>
      <c r="M20" s="17">
        <f>+J20+G20+D20</f>
        <v>570</v>
      </c>
    </row>
    <row r="21" spans="1:13" x14ac:dyDescent="0.25">
      <c r="A21" s="10"/>
      <c r="B21" s="16"/>
      <c r="C21" s="16"/>
      <c r="D21" s="17"/>
      <c r="E21" s="18"/>
      <c r="F21" s="16"/>
      <c r="G21" s="17"/>
      <c r="H21" s="18"/>
      <c r="I21" s="16"/>
      <c r="J21" s="17"/>
      <c r="K21" s="16"/>
      <c r="L21" s="16"/>
      <c r="M21" s="17"/>
    </row>
    <row r="22" spans="1:13" x14ac:dyDescent="0.25">
      <c r="A22" s="10" t="s">
        <v>1</v>
      </c>
      <c r="B22" s="16">
        <v>80</v>
      </c>
      <c r="C22" s="16">
        <v>120</v>
      </c>
      <c r="D22" s="17">
        <v>140</v>
      </c>
      <c r="E22" s="18">
        <v>80</v>
      </c>
      <c r="F22" s="16">
        <v>120</v>
      </c>
      <c r="G22" s="17">
        <v>140</v>
      </c>
      <c r="H22" s="18">
        <v>2</v>
      </c>
      <c r="I22" s="16">
        <v>3</v>
      </c>
      <c r="J22" s="17">
        <v>4</v>
      </c>
      <c r="K22" s="16">
        <f t="shared" ref="K22:M24" si="0">+H22+E22+B22</f>
        <v>162</v>
      </c>
      <c r="L22" s="16">
        <f t="shared" si="0"/>
        <v>243</v>
      </c>
      <c r="M22" s="17">
        <f t="shared" si="0"/>
        <v>284</v>
      </c>
    </row>
    <row r="23" spans="1:13" x14ac:dyDescent="0.25">
      <c r="A23" s="10" t="s">
        <v>2</v>
      </c>
      <c r="B23" s="16">
        <v>80</v>
      </c>
      <c r="C23" s="16">
        <v>120</v>
      </c>
      <c r="D23" s="17">
        <v>140</v>
      </c>
      <c r="E23" s="18">
        <v>80</v>
      </c>
      <c r="F23" s="16">
        <v>120</v>
      </c>
      <c r="G23" s="17">
        <v>140</v>
      </c>
      <c r="H23" s="18">
        <v>2</v>
      </c>
      <c r="I23" s="16">
        <v>3</v>
      </c>
      <c r="J23" s="17">
        <v>4</v>
      </c>
      <c r="K23" s="16">
        <f t="shared" si="0"/>
        <v>162</v>
      </c>
      <c r="L23" s="16">
        <f t="shared" si="0"/>
        <v>243</v>
      </c>
      <c r="M23" s="17">
        <f t="shared" si="0"/>
        <v>284</v>
      </c>
    </row>
    <row r="24" spans="1:13" x14ac:dyDescent="0.25">
      <c r="A24" s="10" t="s">
        <v>3</v>
      </c>
      <c r="B24" s="16">
        <v>100</v>
      </c>
      <c r="C24" s="16">
        <v>100</v>
      </c>
      <c r="D24" s="17">
        <v>120</v>
      </c>
      <c r="E24" s="18">
        <v>100</v>
      </c>
      <c r="F24" s="16">
        <v>100</v>
      </c>
      <c r="G24" s="17">
        <v>120</v>
      </c>
      <c r="H24" s="18">
        <v>2</v>
      </c>
      <c r="I24" s="16">
        <v>3</v>
      </c>
      <c r="J24" s="17">
        <v>4</v>
      </c>
      <c r="K24" s="16">
        <f t="shared" si="0"/>
        <v>202</v>
      </c>
      <c r="L24" s="16">
        <f t="shared" si="0"/>
        <v>203</v>
      </c>
      <c r="M24" s="17">
        <f t="shared" si="0"/>
        <v>244</v>
      </c>
    </row>
    <row r="25" spans="1:13" x14ac:dyDescent="0.25">
      <c r="A25" s="10"/>
      <c r="B25" s="16"/>
      <c r="C25" s="16"/>
      <c r="D25" s="17"/>
      <c r="E25" s="18"/>
      <c r="F25" s="16"/>
      <c r="G25" s="17"/>
      <c r="H25" s="18"/>
      <c r="I25" s="16" t="s">
        <v>4</v>
      </c>
      <c r="J25" s="17"/>
      <c r="K25" s="16"/>
      <c r="L25" s="16"/>
      <c r="M25" s="17"/>
    </row>
    <row r="26" spans="1:13" x14ac:dyDescent="0.25">
      <c r="A26" s="10" t="s">
        <v>49</v>
      </c>
      <c r="B26" s="16">
        <f>+B$20*B22</f>
        <v>400</v>
      </c>
      <c r="C26" s="16">
        <f t="shared" ref="C26:J26" si="1">+C$20*C22</f>
        <v>2400</v>
      </c>
      <c r="D26" s="17">
        <f t="shared" si="1"/>
        <v>4900</v>
      </c>
      <c r="E26" s="18">
        <f t="shared" si="1"/>
        <v>400</v>
      </c>
      <c r="F26" s="16">
        <f t="shared" si="1"/>
        <v>2400</v>
      </c>
      <c r="G26" s="17">
        <f t="shared" si="1"/>
        <v>4900</v>
      </c>
      <c r="H26" s="18">
        <f t="shared" si="1"/>
        <v>250</v>
      </c>
      <c r="I26" s="16">
        <f t="shared" si="1"/>
        <v>900</v>
      </c>
      <c r="J26" s="17">
        <f t="shared" si="1"/>
        <v>2000</v>
      </c>
      <c r="K26" s="16">
        <f>+H26+E26+B26</f>
        <v>1050</v>
      </c>
      <c r="L26" s="16">
        <f t="shared" ref="L26:M28" si="2">+I26+F26+C26</f>
        <v>5700</v>
      </c>
      <c r="M26" s="16">
        <f>+J26+G26+D26</f>
        <v>11800</v>
      </c>
    </row>
    <row r="27" spans="1:13" x14ac:dyDescent="0.25">
      <c r="A27" s="10" t="s">
        <v>50</v>
      </c>
      <c r="B27" s="16">
        <f t="shared" ref="B27:J27" si="3">+B$20*B23</f>
        <v>400</v>
      </c>
      <c r="C27" s="16">
        <f t="shared" si="3"/>
        <v>2400</v>
      </c>
      <c r="D27" s="17">
        <f t="shared" si="3"/>
        <v>4900</v>
      </c>
      <c r="E27" s="18">
        <f t="shared" si="3"/>
        <v>400</v>
      </c>
      <c r="F27" s="16">
        <f t="shared" si="3"/>
        <v>2400</v>
      </c>
      <c r="G27" s="17">
        <f t="shared" si="3"/>
        <v>4900</v>
      </c>
      <c r="H27" s="18">
        <f t="shared" si="3"/>
        <v>250</v>
      </c>
      <c r="I27" s="16">
        <f t="shared" si="3"/>
        <v>900</v>
      </c>
      <c r="J27" s="17">
        <f t="shared" si="3"/>
        <v>2000</v>
      </c>
      <c r="K27" s="16">
        <f t="shared" ref="K27:K28" si="4">+H27+E27+B27</f>
        <v>1050</v>
      </c>
      <c r="L27" s="16">
        <f t="shared" si="2"/>
        <v>5700</v>
      </c>
      <c r="M27" s="17">
        <f t="shared" si="2"/>
        <v>11800</v>
      </c>
    </row>
    <row r="28" spans="1:13" x14ac:dyDescent="0.25">
      <c r="A28" s="10" t="s">
        <v>51</v>
      </c>
      <c r="B28" s="16">
        <f t="shared" ref="B28:J28" si="5">+B$20*B24</f>
        <v>500</v>
      </c>
      <c r="C28" s="16">
        <f t="shared" si="5"/>
        <v>2000</v>
      </c>
      <c r="D28" s="17">
        <f t="shared" si="5"/>
        <v>4200</v>
      </c>
      <c r="E28" s="18">
        <f t="shared" si="5"/>
        <v>500</v>
      </c>
      <c r="F28" s="16">
        <f t="shared" si="5"/>
        <v>2000</v>
      </c>
      <c r="G28" s="17">
        <f t="shared" si="5"/>
        <v>4200</v>
      </c>
      <c r="H28" s="18">
        <f t="shared" si="5"/>
        <v>250</v>
      </c>
      <c r="I28" s="16">
        <f t="shared" si="5"/>
        <v>900</v>
      </c>
      <c r="J28" s="17">
        <f t="shared" si="5"/>
        <v>2000</v>
      </c>
      <c r="K28" s="16">
        <f t="shared" si="4"/>
        <v>1250</v>
      </c>
      <c r="L28" s="16">
        <f t="shared" si="2"/>
        <v>4900</v>
      </c>
      <c r="M28" s="17">
        <f t="shared" si="2"/>
        <v>10400</v>
      </c>
    </row>
    <row r="29" spans="1:13" x14ac:dyDescent="0.25">
      <c r="A29" s="10"/>
      <c r="B29" s="16"/>
      <c r="C29" s="16"/>
      <c r="D29" s="17"/>
      <c r="E29" s="18"/>
      <c r="F29" s="16"/>
      <c r="G29" s="17"/>
      <c r="H29" s="18"/>
      <c r="I29" s="16"/>
      <c r="J29" s="17"/>
      <c r="K29" s="16"/>
      <c r="L29" s="16"/>
      <c r="M29" s="17"/>
    </row>
    <row r="30" spans="1:13" x14ac:dyDescent="0.25">
      <c r="A30" s="10"/>
      <c r="B30" s="16"/>
      <c r="C30" s="16"/>
      <c r="D30" s="17"/>
      <c r="E30" s="18"/>
      <c r="F30" s="16"/>
      <c r="G30" s="17"/>
      <c r="H30" s="18"/>
      <c r="I30" s="16"/>
      <c r="J30" s="17"/>
      <c r="K30" s="16"/>
      <c r="L30" s="16"/>
      <c r="M30" s="17"/>
    </row>
    <row r="31" spans="1:13" x14ac:dyDescent="0.25">
      <c r="A31" s="10" t="s">
        <v>22</v>
      </c>
      <c r="B31" s="16">
        <f t="shared" ref="B31:G33" si="6">+B22*$C$4*B$20</f>
        <v>15600</v>
      </c>
      <c r="C31" s="16">
        <f t="shared" si="6"/>
        <v>93600</v>
      </c>
      <c r="D31" s="17">
        <f t="shared" si="6"/>
        <v>191100</v>
      </c>
      <c r="E31" s="18">
        <f t="shared" si="6"/>
        <v>15600</v>
      </c>
      <c r="F31" s="16">
        <f t="shared" si="6"/>
        <v>93600</v>
      </c>
      <c r="G31" s="17">
        <f t="shared" si="6"/>
        <v>191100</v>
      </c>
      <c r="H31" s="18">
        <f t="shared" ref="H31:J33" si="7">+H22*$B$4*H$20</f>
        <v>16250</v>
      </c>
      <c r="I31" s="16">
        <f t="shared" si="7"/>
        <v>58500</v>
      </c>
      <c r="J31" s="17">
        <f t="shared" si="7"/>
        <v>130000</v>
      </c>
      <c r="K31" s="16">
        <f t="shared" ref="K31:M33" si="8">+H31+E31+B31</f>
        <v>47450</v>
      </c>
      <c r="L31" s="16">
        <f t="shared" si="8"/>
        <v>245700</v>
      </c>
      <c r="M31" s="17">
        <f t="shared" si="8"/>
        <v>512200</v>
      </c>
    </row>
    <row r="32" spans="1:13" x14ac:dyDescent="0.25">
      <c r="A32" s="10" t="s">
        <v>23</v>
      </c>
      <c r="B32" s="16">
        <f t="shared" si="6"/>
        <v>15600</v>
      </c>
      <c r="C32" s="16">
        <f t="shared" si="6"/>
        <v>93600</v>
      </c>
      <c r="D32" s="17">
        <f t="shared" si="6"/>
        <v>191100</v>
      </c>
      <c r="E32" s="18">
        <f t="shared" si="6"/>
        <v>15600</v>
      </c>
      <c r="F32" s="16">
        <f t="shared" si="6"/>
        <v>93600</v>
      </c>
      <c r="G32" s="17">
        <f t="shared" si="6"/>
        <v>191100</v>
      </c>
      <c r="H32" s="18">
        <f t="shared" si="7"/>
        <v>16250</v>
      </c>
      <c r="I32" s="16">
        <f t="shared" si="7"/>
        <v>58500</v>
      </c>
      <c r="J32" s="17">
        <f t="shared" si="7"/>
        <v>130000</v>
      </c>
      <c r="K32" s="16">
        <f t="shared" si="8"/>
        <v>47450</v>
      </c>
      <c r="L32" s="16">
        <f t="shared" si="8"/>
        <v>245700</v>
      </c>
      <c r="M32" s="17">
        <f t="shared" si="8"/>
        <v>512200</v>
      </c>
    </row>
    <row r="33" spans="1:13" x14ac:dyDescent="0.25">
      <c r="A33" s="10" t="s">
        <v>24</v>
      </c>
      <c r="B33" s="16">
        <f t="shared" si="6"/>
        <v>19500</v>
      </c>
      <c r="C33" s="16">
        <f t="shared" si="6"/>
        <v>78000</v>
      </c>
      <c r="D33" s="17">
        <f t="shared" si="6"/>
        <v>163800</v>
      </c>
      <c r="E33" s="18">
        <f t="shared" si="6"/>
        <v>19500</v>
      </c>
      <c r="F33" s="16">
        <f t="shared" si="6"/>
        <v>78000</v>
      </c>
      <c r="G33" s="17">
        <f t="shared" si="6"/>
        <v>163800</v>
      </c>
      <c r="H33" s="18">
        <f t="shared" si="7"/>
        <v>16250</v>
      </c>
      <c r="I33" s="16">
        <f t="shared" si="7"/>
        <v>58500</v>
      </c>
      <c r="J33" s="17">
        <f t="shared" si="7"/>
        <v>130000</v>
      </c>
      <c r="K33" s="16">
        <f t="shared" si="8"/>
        <v>55250</v>
      </c>
      <c r="L33" s="16">
        <f t="shared" si="8"/>
        <v>214500</v>
      </c>
      <c r="M33" s="17">
        <f t="shared" si="8"/>
        <v>457600</v>
      </c>
    </row>
    <row r="34" spans="1:13" x14ac:dyDescent="0.25">
      <c r="A34" s="10"/>
      <c r="B34" s="16"/>
      <c r="C34" s="16"/>
      <c r="D34" s="17"/>
      <c r="E34" s="18"/>
      <c r="F34" s="16"/>
      <c r="G34" s="17"/>
      <c r="H34" s="18"/>
      <c r="I34" s="16"/>
      <c r="J34" s="17"/>
      <c r="K34" s="16"/>
      <c r="L34" s="16"/>
      <c r="M34" s="17"/>
    </row>
    <row r="35" spans="1:13" ht="15.75" thickBot="1" x14ac:dyDescent="0.3">
      <c r="A35" s="11" t="s">
        <v>25</v>
      </c>
      <c r="B35" s="19">
        <f t="shared" ref="B35:M35" si="9">SUM(B31:B34)</f>
        <v>50700</v>
      </c>
      <c r="C35" s="19">
        <f t="shared" si="9"/>
        <v>265200</v>
      </c>
      <c r="D35" s="20">
        <f t="shared" si="9"/>
        <v>546000</v>
      </c>
      <c r="E35" s="21">
        <f t="shared" si="9"/>
        <v>50700</v>
      </c>
      <c r="F35" s="19">
        <f t="shared" si="9"/>
        <v>265200</v>
      </c>
      <c r="G35" s="20">
        <f t="shared" si="9"/>
        <v>546000</v>
      </c>
      <c r="H35" s="21">
        <f t="shared" si="9"/>
        <v>48750</v>
      </c>
      <c r="I35" s="19">
        <f t="shared" si="9"/>
        <v>175500</v>
      </c>
      <c r="J35" s="20">
        <f t="shared" si="9"/>
        <v>390000</v>
      </c>
      <c r="K35" s="19">
        <f t="shared" si="9"/>
        <v>150150</v>
      </c>
      <c r="L35" s="19">
        <f t="shared" si="9"/>
        <v>705900</v>
      </c>
      <c r="M35" s="20">
        <f t="shared" si="9"/>
        <v>1482000</v>
      </c>
    </row>
    <row r="38" spans="1:13" hidden="1" x14ac:dyDescent="0.25">
      <c r="A38" t="s">
        <v>27</v>
      </c>
      <c r="B38" t="s">
        <v>28</v>
      </c>
      <c r="C38" t="s">
        <v>29</v>
      </c>
      <c r="D38" t="s">
        <v>30</v>
      </c>
      <c r="E38" t="s">
        <v>31</v>
      </c>
    </row>
    <row r="39" spans="1:13" x14ac:dyDescent="0.25">
      <c r="A39" t="s">
        <v>48</v>
      </c>
    </row>
    <row r="40" spans="1:13" x14ac:dyDescent="0.25">
      <c r="C40" s="5">
        <v>2015</v>
      </c>
      <c r="D40" s="5">
        <v>2016</v>
      </c>
      <c r="E40" s="5">
        <v>2017</v>
      </c>
    </row>
    <row r="41" spans="1:13" x14ac:dyDescent="0.25">
      <c r="A41" t="s">
        <v>46</v>
      </c>
      <c r="C41" s="12">
        <f>+E35*$E$12</f>
        <v>7605</v>
      </c>
      <c r="D41" s="12">
        <f>+F35*$E$12</f>
        <v>39780</v>
      </c>
      <c r="E41" s="12">
        <f>+G35*$E$12</f>
        <v>81900</v>
      </c>
    </row>
    <row r="42" spans="1:13" x14ac:dyDescent="0.25">
      <c r="A42" t="s">
        <v>47</v>
      </c>
      <c r="C42" s="12">
        <f>+H35*$E$13</f>
        <v>12187.5</v>
      </c>
      <c r="D42" s="12">
        <f>+I35*$E$13</f>
        <v>43875</v>
      </c>
      <c r="E42" s="12">
        <f>+J35*$E$13</f>
        <v>97500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opLeftCell="A39" zoomScale="120" zoomScaleNormal="120" workbookViewId="0">
      <selection activeCell="F34" sqref="F34"/>
    </sheetView>
  </sheetViews>
  <sheetFormatPr defaultRowHeight="15" x14ac:dyDescent="0.25"/>
  <cols>
    <col min="1" max="1" width="31.140625" customWidth="1"/>
    <col min="2" max="2" width="11.42578125" customWidth="1"/>
    <col min="3" max="3" width="11.7109375" bestFit="1" customWidth="1"/>
    <col min="4" max="4" width="13.28515625" bestFit="1" customWidth="1"/>
  </cols>
  <sheetData>
    <row r="2" spans="1:4" x14ac:dyDescent="0.25">
      <c r="A2" s="34" t="s">
        <v>52</v>
      </c>
      <c r="B2" s="3" t="s">
        <v>27</v>
      </c>
      <c r="C2" s="3" t="s">
        <v>28</v>
      </c>
      <c r="D2" s="3" t="s">
        <v>29</v>
      </c>
    </row>
    <row r="3" spans="1:4" x14ac:dyDescent="0.25">
      <c r="A3" s="3"/>
      <c r="B3" s="35">
        <v>2015</v>
      </c>
      <c r="C3" s="35">
        <v>2016</v>
      </c>
      <c r="D3" s="35">
        <v>2017</v>
      </c>
    </row>
    <row r="4" spans="1:4" x14ac:dyDescent="0.25">
      <c r="A4" s="35" t="s">
        <v>1</v>
      </c>
      <c r="B4" s="16">
        <f>+vendite!K26*'dati base'!$B$15</f>
        <v>6300</v>
      </c>
      <c r="C4" s="16">
        <f>+vendite!L26*'dati base'!$B$15</f>
        <v>34200</v>
      </c>
      <c r="D4" s="16">
        <f>+vendite!M26*'dati base'!$B$15</f>
        <v>70800</v>
      </c>
    </row>
    <row r="5" spans="1:4" x14ac:dyDescent="0.25">
      <c r="A5" s="35" t="s">
        <v>2</v>
      </c>
      <c r="B5" s="16">
        <f>+vendite!K27*'dati base'!$B$16</f>
        <v>10500</v>
      </c>
      <c r="C5" s="16">
        <f>+vendite!L27*'dati base'!$B$16</f>
        <v>57000</v>
      </c>
      <c r="D5" s="16">
        <f>+vendite!M27*'dati base'!$B$16</f>
        <v>118000</v>
      </c>
    </row>
    <row r="6" spans="1:4" x14ac:dyDescent="0.25">
      <c r="A6" s="35" t="s">
        <v>3</v>
      </c>
      <c r="B6" s="16">
        <f>+vendite!K28*'dati base'!$B$17</f>
        <v>17500</v>
      </c>
      <c r="C6" s="16">
        <f>+vendite!L28*'dati base'!$B$17</f>
        <v>68600</v>
      </c>
      <c r="D6" s="16">
        <f>+vendite!M28*'dati base'!$B$17</f>
        <v>145600</v>
      </c>
    </row>
    <row r="7" spans="1:4" x14ac:dyDescent="0.25">
      <c r="A7" s="35" t="s">
        <v>14</v>
      </c>
      <c r="B7" s="16">
        <f>SUM(B4:B6)</f>
        <v>34300</v>
      </c>
      <c r="C7" s="16">
        <f t="shared" ref="C7:D7" si="0">SUM(C4:C6)</f>
        <v>159800</v>
      </c>
      <c r="D7" s="16">
        <f t="shared" si="0"/>
        <v>334400</v>
      </c>
    </row>
    <row r="9" spans="1:4" ht="15.75" thickBot="1" x14ac:dyDescent="0.3"/>
    <row r="10" spans="1:4" x14ac:dyDescent="0.25">
      <c r="A10" s="8" t="s">
        <v>53</v>
      </c>
      <c r="B10" s="1" t="s">
        <v>54</v>
      </c>
      <c r="C10" s="1"/>
      <c r="D10" s="2"/>
    </row>
    <row r="11" spans="1:4" x14ac:dyDescent="0.25">
      <c r="A11" s="22"/>
      <c r="B11" s="13">
        <v>2015</v>
      </c>
      <c r="C11" s="13">
        <v>2016</v>
      </c>
      <c r="D11" s="23">
        <v>2017</v>
      </c>
    </row>
    <row r="12" spans="1:4" x14ac:dyDescent="0.25">
      <c r="A12" s="24" t="s">
        <v>1</v>
      </c>
      <c r="B12" s="14">
        <f>+vendite!K26*'dati base'!$C$15</f>
        <v>315</v>
      </c>
      <c r="C12" s="14">
        <f>+vendite!L26*'dati base'!$C$15</f>
        <v>1710</v>
      </c>
      <c r="D12" s="25">
        <f>+vendite!M26*'dati base'!$C$15</f>
        <v>3540</v>
      </c>
    </row>
    <row r="13" spans="1:4" x14ac:dyDescent="0.25">
      <c r="A13" s="26" t="s">
        <v>2</v>
      </c>
      <c r="B13" s="15">
        <f>+vendite!K27*'dati base'!$C$16</f>
        <v>630</v>
      </c>
      <c r="C13" s="15">
        <f>+vendite!L27*'dati base'!$C$16</f>
        <v>3420</v>
      </c>
      <c r="D13" s="27">
        <f>+vendite!M27*'dati base'!$C$16</f>
        <v>7080</v>
      </c>
    </row>
    <row r="14" spans="1:4" x14ac:dyDescent="0.25">
      <c r="A14" s="24" t="s">
        <v>3</v>
      </c>
      <c r="B14" s="14">
        <f>+vendite!K28*'dati base'!$C$17</f>
        <v>1500</v>
      </c>
      <c r="C14" s="14">
        <f>+vendite!L28*'dati base'!$C$17</f>
        <v>5880</v>
      </c>
      <c r="D14" s="25">
        <f>+vendite!M28*'dati base'!$C$17</f>
        <v>12480</v>
      </c>
    </row>
    <row r="15" spans="1:4" ht="15.75" thickBot="1" x14ac:dyDescent="0.3">
      <c r="A15" s="28" t="s">
        <v>14</v>
      </c>
      <c r="B15" s="29">
        <f>SUM(B12:B14)</f>
        <v>2445</v>
      </c>
      <c r="C15" s="29">
        <f t="shared" ref="C15" si="1">SUM(C12:C14)</f>
        <v>11010</v>
      </c>
      <c r="D15" s="30">
        <f t="shared" ref="D15" si="2">SUM(D12:D14)</f>
        <v>23100</v>
      </c>
    </row>
    <row r="16" spans="1:4" ht="15.75" thickBot="1" x14ac:dyDescent="0.3"/>
    <row r="17" spans="1:4" x14ac:dyDescent="0.25">
      <c r="A17" s="8" t="s">
        <v>53</v>
      </c>
      <c r="B17" s="1" t="s">
        <v>55</v>
      </c>
      <c r="C17" s="1"/>
      <c r="D17" s="2"/>
    </row>
    <row r="18" spans="1:4" x14ac:dyDescent="0.25">
      <c r="A18" s="22"/>
      <c r="B18" s="13">
        <v>2015</v>
      </c>
      <c r="C18" s="13">
        <v>2016</v>
      </c>
      <c r="D18" s="23">
        <v>2017</v>
      </c>
    </row>
    <row r="19" spans="1:4" x14ac:dyDescent="0.25">
      <c r="A19" s="24" t="s">
        <v>1</v>
      </c>
      <c r="B19" s="14">
        <f>+B12*'dati base'!$B$23</f>
        <v>7087.5</v>
      </c>
      <c r="C19" s="14">
        <f>+C12*'dati base'!$B$23</f>
        <v>38475</v>
      </c>
      <c r="D19" s="25">
        <f>+D12*'dati base'!$B$23</f>
        <v>79650</v>
      </c>
    </row>
    <row r="20" spans="1:4" x14ac:dyDescent="0.25">
      <c r="A20" s="26" t="s">
        <v>2</v>
      </c>
      <c r="B20" s="14">
        <f>+B13*'dati base'!$B$23</f>
        <v>14175</v>
      </c>
      <c r="C20" s="14">
        <f>+C13*'dati base'!$B$23</f>
        <v>76950</v>
      </c>
      <c r="D20" s="25">
        <f>+D13*'dati base'!$B$23</f>
        <v>159300</v>
      </c>
    </row>
    <row r="21" spans="1:4" x14ac:dyDescent="0.25">
      <c r="A21" s="24" t="s">
        <v>3</v>
      </c>
      <c r="B21" s="14">
        <f>+B14*'dati base'!$B$23</f>
        <v>33750</v>
      </c>
      <c r="C21" s="14">
        <f>+C14*'dati base'!$B$23</f>
        <v>132300</v>
      </c>
      <c r="D21" s="25">
        <f>+D14*'dati base'!$B$23</f>
        <v>280800</v>
      </c>
    </row>
    <row r="22" spans="1:4" ht="15.75" thickBot="1" x14ac:dyDescent="0.3">
      <c r="A22" s="28" t="s">
        <v>14</v>
      </c>
      <c r="B22" s="29">
        <f>SUM(B19:B21)</f>
        <v>55012.5</v>
      </c>
      <c r="C22" s="29">
        <f t="shared" ref="C22" si="3">SUM(C19:C21)</f>
        <v>247725</v>
      </c>
      <c r="D22" s="30">
        <f t="shared" ref="D22" si="4">SUM(D19:D21)</f>
        <v>519750</v>
      </c>
    </row>
    <row r="23" spans="1:4" ht="15.75" thickBot="1" x14ac:dyDescent="0.3"/>
    <row r="24" spans="1:4" x14ac:dyDescent="0.25">
      <c r="A24" s="8" t="s">
        <v>56</v>
      </c>
      <c r="B24" s="1"/>
      <c r="C24" s="1"/>
      <c r="D24" s="2"/>
    </row>
    <row r="25" spans="1:4" x14ac:dyDescent="0.25">
      <c r="A25" s="22"/>
      <c r="B25" s="13">
        <v>2015</v>
      </c>
      <c r="C25" s="13">
        <v>2016</v>
      </c>
      <c r="D25" s="23">
        <v>2017</v>
      </c>
    </row>
    <row r="26" spans="1:4" ht="15.75" thickBot="1" x14ac:dyDescent="0.3">
      <c r="A26" s="31"/>
      <c r="B26" s="32">
        <f>+B22/'dati base'!$B$21</f>
        <v>1.528125</v>
      </c>
      <c r="C26" s="32">
        <f>+C22/'dati base'!$B$21</f>
        <v>6.8812499999999996</v>
      </c>
      <c r="D26" s="33">
        <f>+D22/'dati base'!$B$21</f>
        <v>14.4375</v>
      </c>
    </row>
    <row r="33" spans="1:4" x14ac:dyDescent="0.25">
      <c r="A33" s="37" t="s">
        <v>57</v>
      </c>
      <c r="B33" s="37" t="s">
        <v>66</v>
      </c>
      <c r="C33" s="37" t="s">
        <v>67</v>
      </c>
      <c r="D33" s="37" t="s">
        <v>68</v>
      </c>
    </row>
    <row r="34" spans="1:4" x14ac:dyDescent="0.25">
      <c r="A34" s="6" t="s">
        <v>1</v>
      </c>
      <c r="B34" s="12">
        <f>+vendite!K31</f>
        <v>47450</v>
      </c>
      <c r="C34" s="12">
        <f>+vendite!L31</f>
        <v>245700</v>
      </c>
      <c r="D34" s="12">
        <f>+vendite!M31</f>
        <v>512200</v>
      </c>
    </row>
    <row r="35" spans="1:4" x14ac:dyDescent="0.25">
      <c r="A35" s="6" t="s">
        <v>2</v>
      </c>
      <c r="B35" s="12">
        <f>+vendite!K32</f>
        <v>47450</v>
      </c>
      <c r="C35" s="12">
        <f>+vendite!L32</f>
        <v>245700</v>
      </c>
      <c r="D35" s="12">
        <f>+vendite!M32</f>
        <v>512200</v>
      </c>
    </row>
    <row r="36" spans="1:4" x14ac:dyDescent="0.25">
      <c r="A36" s="6" t="s">
        <v>3</v>
      </c>
      <c r="B36" s="12">
        <f>+vendite!K33</f>
        <v>55250</v>
      </c>
      <c r="C36" s="12">
        <f>+vendite!L33</f>
        <v>214500</v>
      </c>
      <c r="D36" s="12">
        <f>+vendite!M33</f>
        <v>457600</v>
      </c>
    </row>
    <row r="37" spans="1:4" x14ac:dyDescent="0.25">
      <c r="A37" s="37" t="s">
        <v>58</v>
      </c>
      <c r="B37" s="38">
        <f>SUM(B34:B36)</f>
        <v>150150</v>
      </c>
      <c r="C37" s="38">
        <f t="shared" ref="C37:D37" si="5">SUM(C34:C36)</f>
        <v>705900</v>
      </c>
      <c r="D37" s="38">
        <f t="shared" si="5"/>
        <v>1482000</v>
      </c>
    </row>
    <row r="38" spans="1:4" x14ac:dyDescent="0.25">
      <c r="A38" t="s">
        <v>46</v>
      </c>
      <c r="B38" s="12">
        <f>+vendite!C41</f>
        <v>7605</v>
      </c>
      <c r="C38" s="12">
        <f>+vendite!D41</f>
        <v>39780</v>
      </c>
      <c r="D38" s="12">
        <f>+vendite!E41</f>
        <v>81900</v>
      </c>
    </row>
    <row r="39" spans="1:4" x14ac:dyDescent="0.25">
      <c r="A39" t="s">
        <v>59</v>
      </c>
      <c r="B39" s="12">
        <f>+vendite!C42</f>
        <v>12187.5</v>
      </c>
      <c r="C39" s="12">
        <f>+vendite!D42</f>
        <v>43875</v>
      </c>
      <c r="D39" s="12">
        <f>+vendite!E42</f>
        <v>97500</v>
      </c>
    </row>
    <row r="40" spans="1:4" x14ac:dyDescent="0.25">
      <c r="A40" s="37" t="s">
        <v>60</v>
      </c>
      <c r="B40" s="38">
        <f>+B39+B38</f>
        <v>19792.5</v>
      </c>
      <c r="C40" s="38">
        <f t="shared" ref="C40:D40" si="6">+C39+C38</f>
        <v>83655</v>
      </c>
      <c r="D40" s="38">
        <f t="shared" si="6"/>
        <v>179400</v>
      </c>
    </row>
    <row r="41" spans="1:4" x14ac:dyDescent="0.25">
      <c r="A41" t="s">
        <v>61</v>
      </c>
      <c r="B41" s="12">
        <f>+B37-B40</f>
        <v>130357.5</v>
      </c>
      <c r="C41" s="12">
        <f>+C37-C40</f>
        <v>622245</v>
      </c>
      <c r="D41" s="12">
        <f>+D37-D40</f>
        <v>1302600</v>
      </c>
    </row>
    <row r="42" spans="1:4" x14ac:dyDescent="0.25">
      <c r="A42" t="s">
        <v>62</v>
      </c>
      <c r="B42" s="12">
        <f>+B7</f>
        <v>34300</v>
      </c>
      <c r="C42" s="12">
        <f t="shared" ref="C42:D42" si="7">+C7</f>
        <v>159800</v>
      </c>
      <c r="D42" s="12">
        <f t="shared" si="7"/>
        <v>334400</v>
      </c>
    </row>
    <row r="43" spans="1:4" x14ac:dyDescent="0.25">
      <c r="A43" t="s">
        <v>63</v>
      </c>
      <c r="B43" s="12">
        <f>+B22</f>
        <v>55012.5</v>
      </c>
      <c r="C43" s="12">
        <f t="shared" ref="C43:D43" si="8">+C22</f>
        <v>247725</v>
      </c>
      <c r="D43" s="12">
        <f t="shared" si="8"/>
        <v>519750</v>
      </c>
    </row>
    <row r="44" spans="1:4" x14ac:dyDescent="0.25">
      <c r="A44" s="37" t="s">
        <v>64</v>
      </c>
      <c r="B44" s="38">
        <f>SUM(B42:B43)</f>
        <v>89312.5</v>
      </c>
      <c r="C44" s="38">
        <f t="shared" ref="C44:D44" si="9">SUM(C42:C43)</f>
        <v>407525</v>
      </c>
      <c r="D44" s="38">
        <f t="shared" si="9"/>
        <v>854150</v>
      </c>
    </row>
    <row r="45" spans="1:4" x14ac:dyDescent="0.25">
      <c r="A45" s="37" t="s">
        <v>65</v>
      </c>
      <c r="B45" s="39">
        <f>+B41-B44</f>
        <v>41045</v>
      </c>
      <c r="C45" s="39">
        <f>+C41-C44</f>
        <v>214720</v>
      </c>
      <c r="D45" s="39">
        <f>+D41-D44</f>
        <v>448450</v>
      </c>
    </row>
    <row r="46" spans="1:4" x14ac:dyDescent="0.25">
      <c r="A46" t="s">
        <v>85</v>
      </c>
      <c r="B46" s="12">
        <f>+'dati base'!C57</f>
        <v>30000</v>
      </c>
      <c r="C46" s="12">
        <f>+'dati base'!D57</f>
        <v>44000</v>
      </c>
      <c r="D46" s="12">
        <f>+'dati base'!E57</f>
        <v>58000</v>
      </c>
    </row>
    <row r="47" spans="1:4" x14ac:dyDescent="0.25">
      <c r="A47" t="s">
        <v>86</v>
      </c>
      <c r="B47" s="12">
        <f>+'dati base'!C84</f>
        <v>57500</v>
      </c>
      <c r="C47" s="12">
        <f>+'dati base'!D84</f>
        <v>75000</v>
      </c>
      <c r="D47" s="12">
        <f>+'dati base'!E84</f>
        <v>135000</v>
      </c>
    </row>
    <row r="48" spans="1:4" x14ac:dyDescent="0.25">
      <c r="A48" t="s">
        <v>87</v>
      </c>
      <c r="B48" s="12">
        <f>+'dati base'!B101</f>
        <v>30000</v>
      </c>
      <c r="C48" s="12">
        <f>+'dati base'!C101</f>
        <v>35000</v>
      </c>
      <c r="D48" s="12">
        <f>+'dati base'!D101</f>
        <v>40000</v>
      </c>
    </row>
    <row r="49" spans="1:4" x14ac:dyDescent="0.25">
      <c r="A49" s="6" t="s">
        <v>89</v>
      </c>
      <c r="B49" s="38">
        <f>SUM(B46:B48)</f>
        <v>117500</v>
      </c>
      <c r="C49" s="38">
        <f t="shared" ref="C49:D49" si="10">SUM(C46:C48)</f>
        <v>154000</v>
      </c>
      <c r="D49" s="38">
        <f t="shared" si="10"/>
        <v>233000</v>
      </c>
    </row>
    <row r="50" spans="1:4" x14ac:dyDescent="0.25">
      <c r="A50" s="34" t="s">
        <v>90</v>
      </c>
      <c r="B50" s="52">
        <f>+B45-B49</f>
        <v>-76455</v>
      </c>
      <c r="C50" s="52">
        <f t="shared" ref="C50:D50" si="11">+C45-C49</f>
        <v>60720</v>
      </c>
      <c r="D50" s="52">
        <f t="shared" si="11"/>
        <v>215450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9" zoomScale="150" zoomScaleNormal="150" workbookViewId="0">
      <selection activeCell="H21" sqref="H21"/>
    </sheetView>
  </sheetViews>
  <sheetFormatPr defaultRowHeight="15" x14ac:dyDescent="0.25"/>
  <cols>
    <col min="1" max="1" width="19.5703125" customWidth="1"/>
    <col min="2" max="4" width="11.42578125" customWidth="1"/>
    <col min="9" max="9" width="9.7109375" bestFit="1" customWidth="1"/>
  </cols>
  <sheetData>
    <row r="1" spans="1:11" hidden="1" x14ac:dyDescent="0.25">
      <c r="A1" s="5" t="s">
        <v>27</v>
      </c>
      <c r="B1" t="s">
        <v>28</v>
      </c>
      <c r="C1" t="s">
        <v>29</v>
      </c>
      <c r="D1" t="s">
        <v>30</v>
      </c>
    </row>
    <row r="2" spans="1:11" s="5" customFormat="1" x14ac:dyDescent="0.25">
      <c r="A2" s="5" t="s">
        <v>91</v>
      </c>
      <c r="B2"/>
      <c r="C2"/>
      <c r="D2"/>
      <c r="H2" s="41" t="s">
        <v>92</v>
      </c>
      <c r="I2" s="47"/>
      <c r="J2" s="47"/>
      <c r="K2" s="48"/>
    </row>
    <row r="3" spans="1:11" x14ac:dyDescent="0.25">
      <c r="A3" s="5"/>
      <c r="B3" s="5">
        <v>2015</v>
      </c>
      <c r="C3" s="5">
        <v>2016</v>
      </c>
      <c r="D3" s="5">
        <v>2017</v>
      </c>
      <c r="F3" s="79" t="s">
        <v>93</v>
      </c>
      <c r="G3" s="40"/>
      <c r="H3" s="53"/>
      <c r="I3" s="53">
        <v>2015</v>
      </c>
      <c r="J3" s="53">
        <v>2016</v>
      </c>
      <c r="K3" s="54">
        <v>2017</v>
      </c>
    </row>
    <row r="4" spans="1:11" x14ac:dyDescent="0.25">
      <c r="A4" t="s">
        <v>1</v>
      </c>
      <c r="B4">
        <v>30</v>
      </c>
      <c r="C4">
        <v>30</v>
      </c>
      <c r="D4">
        <v>30</v>
      </c>
      <c r="F4" s="40">
        <v>0.4</v>
      </c>
      <c r="H4" s="43" t="s">
        <v>1</v>
      </c>
      <c r="I4" s="43">
        <f>+(1-$F$4)*Tabella13[[#This Row],[Colonna2]]</f>
        <v>18</v>
      </c>
      <c r="J4" s="43">
        <f>+(1-$F$4)*Tabella13[[#This Row],[Colonna3]]</f>
        <v>18</v>
      </c>
      <c r="K4" s="43">
        <f>+(1-$F$4)*Tabella13[[#This Row],[Colonna4]]</f>
        <v>18</v>
      </c>
    </row>
    <row r="5" spans="1:11" x14ac:dyDescent="0.25">
      <c r="A5" t="s">
        <v>2</v>
      </c>
      <c r="B5">
        <v>40</v>
      </c>
      <c r="C5">
        <v>40</v>
      </c>
      <c r="D5">
        <v>40</v>
      </c>
      <c r="F5" s="40">
        <v>0.3</v>
      </c>
      <c r="H5" s="42" t="s">
        <v>2</v>
      </c>
      <c r="I5" s="43">
        <f>+(1-$F$5)*Tabella13[[#This Row],[Colonna2]]</f>
        <v>28</v>
      </c>
      <c r="J5" s="43">
        <f>+(1-$F$5)*Tabella13[[#This Row],[Colonna3]]</f>
        <v>28</v>
      </c>
      <c r="K5" s="43">
        <f>+(1-$F$5)*Tabella13[[#This Row],[Colonna4]]</f>
        <v>28</v>
      </c>
    </row>
    <row r="6" spans="1:11" x14ac:dyDescent="0.25">
      <c r="A6" t="s">
        <v>3</v>
      </c>
      <c r="B6">
        <v>50</v>
      </c>
      <c r="C6">
        <v>50</v>
      </c>
      <c r="D6">
        <v>50</v>
      </c>
      <c r="F6" s="40">
        <v>0.3</v>
      </c>
      <c r="H6" s="49" t="s">
        <v>3</v>
      </c>
      <c r="I6" s="43">
        <f>+(1-$F$6)*Tabella13[[#This Row],[Colonna2]]</f>
        <v>35</v>
      </c>
      <c r="J6" s="43">
        <f>+(1-$F$6)*Tabella13[[#This Row],[Colonna3]]</f>
        <v>35</v>
      </c>
      <c r="K6" s="43">
        <f>+(1-$F$6)*Tabella13[[#This Row],[Colonna4]]</f>
        <v>35</v>
      </c>
    </row>
    <row r="10" spans="1:11" x14ac:dyDescent="0.25">
      <c r="H10" s="76"/>
    </row>
    <row r="11" spans="1:11" x14ac:dyDescent="0.25">
      <c r="A11" s="41" t="s">
        <v>92</v>
      </c>
      <c r="B11" s="47"/>
      <c r="C11" s="47"/>
      <c r="D11" s="48"/>
      <c r="F11" s="79" t="s">
        <v>94</v>
      </c>
      <c r="H11" s="41" t="s">
        <v>91</v>
      </c>
      <c r="I11" s="47"/>
      <c r="J11" s="47"/>
      <c r="K11" s="48"/>
    </row>
    <row r="12" spans="1:11" x14ac:dyDescent="0.25">
      <c r="A12" s="53"/>
      <c r="B12" s="53">
        <v>2015</v>
      </c>
      <c r="C12" s="53">
        <v>2016</v>
      </c>
      <c r="D12" s="54">
        <v>2017</v>
      </c>
      <c r="F12" s="40"/>
      <c r="H12" s="53"/>
      <c r="I12" s="53">
        <v>2015</v>
      </c>
      <c r="J12" s="53">
        <v>2016</v>
      </c>
      <c r="K12" s="54">
        <v>2017</v>
      </c>
    </row>
    <row r="13" spans="1:11" x14ac:dyDescent="0.25">
      <c r="A13" s="43" t="s">
        <v>1</v>
      </c>
      <c r="B13" s="43">
        <v>18</v>
      </c>
      <c r="C13" s="43">
        <v>18</v>
      </c>
      <c r="D13" s="43">
        <v>18</v>
      </c>
      <c r="F13" s="78">
        <v>0.66666599999999998</v>
      </c>
      <c r="H13" s="43" t="s">
        <v>1</v>
      </c>
      <c r="I13" s="55">
        <f>+(1+$F13)*B13</f>
        <v>29.999987999999998</v>
      </c>
      <c r="J13" s="55">
        <f t="shared" ref="J13:K13" si="0">+(1+$F$13)*C13</f>
        <v>29.999987999999998</v>
      </c>
      <c r="K13" s="55">
        <f t="shared" si="0"/>
        <v>29.999987999999998</v>
      </c>
    </row>
    <row r="14" spans="1:11" x14ac:dyDescent="0.25">
      <c r="A14" s="42" t="s">
        <v>2</v>
      </c>
      <c r="B14" s="43">
        <v>28</v>
      </c>
      <c r="C14" s="43">
        <v>28</v>
      </c>
      <c r="D14" s="43">
        <v>28</v>
      </c>
      <c r="F14" s="78">
        <v>0.42857099999999998</v>
      </c>
      <c r="H14" s="42" t="s">
        <v>2</v>
      </c>
      <c r="I14" s="55">
        <f>+(1+$F14)*B14</f>
        <v>39.999988000000002</v>
      </c>
      <c r="J14" s="55">
        <f t="shared" ref="J14:K15" si="1">+(1+$F14)*C14</f>
        <v>39.999988000000002</v>
      </c>
      <c r="K14" s="55">
        <f t="shared" si="1"/>
        <v>39.999988000000002</v>
      </c>
    </row>
    <row r="15" spans="1:11" x14ac:dyDescent="0.25">
      <c r="A15" s="49" t="s">
        <v>3</v>
      </c>
      <c r="B15" s="43">
        <v>35</v>
      </c>
      <c r="C15" s="43">
        <v>35</v>
      </c>
      <c r="D15" s="43">
        <v>35</v>
      </c>
      <c r="F15" s="78">
        <v>0.42857099999999998</v>
      </c>
      <c r="H15" s="49" t="s">
        <v>3</v>
      </c>
      <c r="I15" s="55">
        <f>+(1+$F15)*B15</f>
        <v>49.999985000000002</v>
      </c>
      <c r="J15" s="55">
        <f t="shared" si="1"/>
        <v>49.999985000000002</v>
      </c>
      <c r="K15" s="55">
        <f t="shared" si="1"/>
        <v>49.999985000000002</v>
      </c>
    </row>
    <row r="19" spans="1:6" hidden="1" x14ac:dyDescent="0.25">
      <c r="A19" s="37" t="s">
        <v>27</v>
      </c>
      <c r="B19" s="37" t="s">
        <v>28</v>
      </c>
      <c r="C19" s="37" t="s">
        <v>29</v>
      </c>
      <c r="D19" s="37" t="s">
        <v>30</v>
      </c>
    </row>
    <row r="20" spans="1:6" x14ac:dyDescent="0.25">
      <c r="A20" s="37" t="s">
        <v>15</v>
      </c>
      <c r="B20" s="37">
        <v>2015</v>
      </c>
      <c r="C20" s="37">
        <v>2016</v>
      </c>
      <c r="D20" s="37">
        <v>2017</v>
      </c>
    </row>
    <row r="21" spans="1:6" x14ac:dyDescent="0.25">
      <c r="A21" s="6" t="s">
        <v>1</v>
      </c>
      <c r="B21" s="12">
        <f>+vendite!K31</f>
        <v>47450</v>
      </c>
      <c r="C21" s="12">
        <f>+vendite!L31</f>
        <v>245700</v>
      </c>
      <c r="D21" s="12">
        <f>+vendite!M31</f>
        <v>512200</v>
      </c>
    </row>
    <row r="22" spans="1:6" x14ac:dyDescent="0.25">
      <c r="A22" s="6" t="s">
        <v>2</v>
      </c>
      <c r="B22" s="12">
        <f>+vendite!K32</f>
        <v>47450</v>
      </c>
      <c r="C22" s="12">
        <f>+vendite!L32</f>
        <v>245700</v>
      </c>
      <c r="D22" s="12">
        <f>+vendite!M32</f>
        <v>512200</v>
      </c>
    </row>
    <row r="23" spans="1:6" x14ac:dyDescent="0.25">
      <c r="A23" s="6" t="s">
        <v>3</v>
      </c>
      <c r="B23" s="12">
        <f>+vendite!K33</f>
        <v>55250</v>
      </c>
      <c r="C23" s="12">
        <f>+vendite!L33</f>
        <v>214500</v>
      </c>
      <c r="D23" s="12">
        <f>+vendite!M33</f>
        <v>457600</v>
      </c>
    </row>
    <row r="24" spans="1:6" x14ac:dyDescent="0.25">
      <c r="A24" s="5" t="s">
        <v>95</v>
      </c>
      <c r="B24" s="39">
        <f>SUM(B21:B23)</f>
        <v>150150</v>
      </c>
      <c r="C24" s="39">
        <f t="shared" ref="C24:D24" si="2">SUM(C21:C23)</f>
        <v>705900</v>
      </c>
      <c r="D24" s="39">
        <f t="shared" si="2"/>
        <v>1482000</v>
      </c>
    </row>
    <row r="26" spans="1:6" x14ac:dyDescent="0.25">
      <c r="A26" s="13" t="s">
        <v>96</v>
      </c>
      <c r="B26" s="13">
        <v>2015</v>
      </c>
      <c r="C26" s="13">
        <v>2016</v>
      </c>
      <c r="D26" s="80">
        <v>2017</v>
      </c>
      <c r="F26" s="51"/>
    </row>
    <row r="27" spans="1:6" x14ac:dyDescent="0.25">
      <c r="A27" s="81" t="s">
        <v>1</v>
      </c>
      <c r="B27" s="14">
        <f>+B21*(1-$F$4)</f>
        <v>28470</v>
      </c>
      <c r="C27" s="14">
        <f t="shared" ref="C27:D27" si="3">+C21*(1-$F$4)</f>
        <v>147420</v>
      </c>
      <c r="D27" s="14">
        <f t="shared" si="3"/>
        <v>307320</v>
      </c>
      <c r="F27" s="86"/>
    </row>
    <row r="28" spans="1:6" x14ac:dyDescent="0.25">
      <c r="A28" s="82" t="s">
        <v>2</v>
      </c>
      <c r="B28" s="15">
        <f>+B22*(1-$F$5)</f>
        <v>33215</v>
      </c>
      <c r="C28" s="15">
        <f t="shared" ref="C28:D28" si="4">+C22*(1-$F$5)</f>
        <v>171990</v>
      </c>
      <c r="D28" s="15">
        <f t="shared" si="4"/>
        <v>358540</v>
      </c>
      <c r="F28" s="77"/>
    </row>
    <row r="29" spans="1:6" x14ac:dyDescent="0.25">
      <c r="A29" s="81" t="s">
        <v>3</v>
      </c>
      <c r="B29" s="14">
        <f>+B23*(1-$F$6)</f>
        <v>38675</v>
      </c>
      <c r="C29" s="14">
        <f t="shared" ref="C29:D29" si="5">+C23*(1-$F$6)</f>
        <v>150150</v>
      </c>
      <c r="D29" s="14">
        <f t="shared" si="5"/>
        <v>320320</v>
      </c>
    </row>
    <row r="30" spans="1:6" x14ac:dyDescent="0.25">
      <c r="A30" s="83" t="s">
        <v>99</v>
      </c>
      <c r="B30" s="84">
        <f>SUM(B27:B29)</f>
        <v>100360</v>
      </c>
      <c r="C30" s="84">
        <f t="shared" ref="C30" si="6">SUM(C27:C29)</f>
        <v>469560</v>
      </c>
      <c r="D30" s="85">
        <f t="shared" ref="D30" si="7">SUM(D27:D29)</f>
        <v>986180</v>
      </c>
    </row>
    <row r="31" spans="1:6" x14ac:dyDescent="0.25">
      <c r="A31" s="81" t="s">
        <v>93</v>
      </c>
      <c r="B31" s="84">
        <f>+B24-B30</f>
        <v>49790</v>
      </c>
      <c r="C31" s="84">
        <f>+C24-C30</f>
        <v>236340</v>
      </c>
      <c r="D31" s="84">
        <f>+D24-D30</f>
        <v>495820</v>
      </c>
    </row>
    <row r="32" spans="1:6" x14ac:dyDescent="0.25">
      <c r="A32" s="82" t="s">
        <v>97</v>
      </c>
      <c r="B32" s="87">
        <f>+B31/B24</f>
        <v>0.33160173160173162</v>
      </c>
      <c r="C32" s="87">
        <f>+C31/C24</f>
        <v>0.33480662983425413</v>
      </c>
      <c r="D32" s="87">
        <f>+D31/D24</f>
        <v>0.33456140350877195</v>
      </c>
    </row>
    <row r="35" spans="1:4" hidden="1" x14ac:dyDescent="0.25">
      <c r="A35" t="s">
        <v>27</v>
      </c>
      <c r="B35" t="s">
        <v>28</v>
      </c>
    </row>
    <row r="36" spans="1:4" x14ac:dyDescent="0.25">
      <c r="A36" t="s">
        <v>98</v>
      </c>
    </row>
    <row r="37" spans="1:4" x14ac:dyDescent="0.25">
      <c r="A37" s="6" t="s">
        <v>1</v>
      </c>
      <c r="B37" s="45">
        <v>10000</v>
      </c>
    </row>
    <row r="38" spans="1:4" x14ac:dyDescent="0.25">
      <c r="A38" s="6" t="s">
        <v>2</v>
      </c>
      <c r="B38" s="45">
        <v>15000</v>
      </c>
      <c r="D38" s="51"/>
    </row>
    <row r="39" spans="1:4" x14ac:dyDescent="0.25">
      <c r="A39" s="6" t="s">
        <v>3</v>
      </c>
      <c r="B39" s="45">
        <v>20000</v>
      </c>
      <c r="D39" s="77"/>
    </row>
    <row r="40" spans="1:4" x14ac:dyDescent="0.25">
      <c r="A40" s="88" t="s">
        <v>96</v>
      </c>
      <c r="B40" s="88">
        <v>2015</v>
      </c>
      <c r="C40" s="13">
        <v>2016</v>
      </c>
      <c r="D40" s="80">
        <v>2017</v>
      </c>
    </row>
    <row r="41" spans="1:4" x14ac:dyDescent="0.25">
      <c r="A41" s="81" t="s">
        <v>1</v>
      </c>
      <c r="B41" s="14">
        <f>+B27+$B37</f>
        <v>38470</v>
      </c>
      <c r="C41" s="14">
        <f t="shared" ref="C41:D41" si="8">+C27+$B37</f>
        <v>157420</v>
      </c>
      <c r="D41" s="14">
        <f t="shared" si="8"/>
        <v>317320</v>
      </c>
    </row>
    <row r="42" spans="1:4" x14ac:dyDescent="0.25">
      <c r="A42" s="82" t="s">
        <v>2</v>
      </c>
      <c r="B42" s="14">
        <f t="shared" ref="B42:D42" si="9">+B28+$B38</f>
        <v>48215</v>
      </c>
      <c r="C42" s="14">
        <f t="shared" si="9"/>
        <v>186990</v>
      </c>
      <c r="D42" s="14">
        <f t="shared" si="9"/>
        <v>373540</v>
      </c>
    </row>
    <row r="43" spans="1:4" x14ac:dyDescent="0.25">
      <c r="A43" s="81" t="s">
        <v>3</v>
      </c>
      <c r="B43" s="14">
        <f t="shared" ref="B43:D43" si="10">+B29+$B39</f>
        <v>58675</v>
      </c>
      <c r="C43" s="14">
        <f t="shared" si="10"/>
        <v>170150</v>
      </c>
      <c r="D43" s="14">
        <f t="shared" si="10"/>
        <v>340320</v>
      </c>
    </row>
    <row r="44" spans="1:4" x14ac:dyDescent="0.25">
      <c r="A44" s="83" t="s">
        <v>99</v>
      </c>
      <c r="B44" s="84">
        <f>SUM(B41:B43)</f>
        <v>145360</v>
      </c>
      <c r="C44" s="84">
        <f t="shared" ref="C44" si="11">SUM(C41:C43)</f>
        <v>514560</v>
      </c>
      <c r="D44" s="85">
        <f t="shared" ref="D44" si="12">SUM(D41:D43)</f>
        <v>1031180</v>
      </c>
    </row>
    <row r="46" spans="1:4" x14ac:dyDescent="0.25">
      <c r="A46" t="s">
        <v>1</v>
      </c>
      <c r="B46" s="51">
        <f>+B41-B27</f>
        <v>10000</v>
      </c>
      <c r="C46" s="51">
        <f t="shared" ref="C46:D46" si="13">+C41-C27</f>
        <v>10000</v>
      </c>
      <c r="D46" s="51">
        <f t="shared" si="13"/>
        <v>10000</v>
      </c>
    </row>
    <row r="47" spans="1:4" x14ac:dyDescent="0.25">
      <c r="A47" t="s">
        <v>2</v>
      </c>
      <c r="B47" s="51">
        <f t="shared" ref="B47:D47" si="14">+B42-B28</f>
        <v>15000</v>
      </c>
      <c r="C47" s="51">
        <f t="shared" si="14"/>
        <v>15000</v>
      </c>
      <c r="D47" s="51">
        <f t="shared" si="14"/>
        <v>15000</v>
      </c>
    </row>
    <row r="48" spans="1:4" x14ac:dyDescent="0.25">
      <c r="A48" t="s">
        <v>3</v>
      </c>
      <c r="B48" s="51">
        <f t="shared" ref="B48:D48" si="15">+B43-B29</f>
        <v>20000</v>
      </c>
      <c r="C48" s="51">
        <f t="shared" si="15"/>
        <v>20000</v>
      </c>
      <c r="D48" s="51">
        <f t="shared" si="15"/>
        <v>20000</v>
      </c>
    </row>
    <row r="49" spans="2:4" x14ac:dyDescent="0.25">
      <c r="B49" s="51">
        <f>SUM(B46:B48)</f>
        <v>45000</v>
      </c>
      <c r="C49" s="51">
        <f t="shared" ref="C49:D49" si="16">SUM(C46:C48)</f>
        <v>45000</v>
      </c>
      <c r="D49" s="51">
        <f t="shared" si="16"/>
        <v>45000</v>
      </c>
    </row>
    <row r="51" spans="2:4" x14ac:dyDescent="0.25">
      <c r="B51" s="51"/>
      <c r="C51" s="51"/>
      <c r="D51" s="51"/>
    </row>
    <row r="52" spans="2:4" x14ac:dyDescent="0.25">
      <c r="B52" s="51"/>
      <c r="C52" s="51"/>
      <c r="D52" s="51"/>
    </row>
    <row r="53" spans="2:4" x14ac:dyDescent="0.25">
      <c r="B53" s="51"/>
      <c r="C53" s="51"/>
      <c r="D53" s="51"/>
    </row>
    <row r="54" spans="2:4" x14ac:dyDescent="0.25">
      <c r="B54" s="51"/>
      <c r="C54" s="51"/>
      <c r="D54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zoomScale="130" zoomScaleNormal="130" workbookViewId="0">
      <selection activeCell="A14" sqref="A14"/>
    </sheetView>
  </sheetViews>
  <sheetFormatPr defaultRowHeight="15" x14ac:dyDescent="0.25"/>
  <cols>
    <col min="1" max="1" width="25.5703125" customWidth="1"/>
    <col min="2" max="3" width="11.5703125" bestFit="1" customWidth="1"/>
    <col min="4" max="4" width="13.28515625" bestFit="1" customWidth="1"/>
  </cols>
  <sheetData>
    <row r="2" spans="1:5" x14ac:dyDescent="0.25">
      <c r="A2" s="5" t="s">
        <v>104</v>
      </c>
    </row>
    <row r="4" spans="1:5" hidden="1" x14ac:dyDescent="0.25">
      <c r="A4" t="s">
        <v>27</v>
      </c>
      <c r="B4" t="s">
        <v>28</v>
      </c>
      <c r="C4" t="s">
        <v>29</v>
      </c>
      <c r="D4" t="s">
        <v>30</v>
      </c>
    </row>
    <row r="5" spans="1:5" x14ac:dyDescent="0.25">
      <c r="B5" s="37">
        <v>2015</v>
      </c>
      <c r="C5" s="37">
        <v>2016</v>
      </c>
      <c r="D5" s="37">
        <v>2017</v>
      </c>
    </row>
    <row r="6" spans="1:5" x14ac:dyDescent="0.25">
      <c r="A6" t="s">
        <v>15</v>
      </c>
      <c r="B6" s="12">
        <f>+'Dati base commerciale'!B24</f>
        <v>150150</v>
      </c>
      <c r="C6" s="12">
        <f>+'Dati base commerciale'!C24</f>
        <v>705900</v>
      </c>
      <c r="D6" s="12">
        <f>+'Dati base commerciale'!D24</f>
        <v>1482000</v>
      </c>
    </row>
    <row r="7" spans="1:5" x14ac:dyDescent="0.25">
      <c r="A7" t="s">
        <v>96</v>
      </c>
      <c r="B7" s="12">
        <f>+'Dati base commerciale'!B44</f>
        <v>145360</v>
      </c>
      <c r="C7" s="12">
        <f>+'Dati base commerciale'!C30</f>
        <v>469560</v>
      </c>
      <c r="D7" s="12">
        <f>+'Dati base commerciale'!D30</f>
        <v>986180</v>
      </c>
    </row>
    <row r="8" spans="1:5" x14ac:dyDescent="0.25">
      <c r="A8" t="s">
        <v>100</v>
      </c>
      <c r="B8" s="12">
        <v>0</v>
      </c>
      <c r="C8" s="12">
        <f>+B9</f>
        <v>45000</v>
      </c>
      <c r="D8" s="12">
        <f>+C9</f>
        <v>45000</v>
      </c>
    </row>
    <row r="9" spans="1:5" x14ac:dyDescent="0.25">
      <c r="A9" t="s">
        <v>101</v>
      </c>
      <c r="B9" s="12">
        <f>+'Dati base commerciale'!B49</f>
        <v>45000</v>
      </c>
      <c r="C9" s="12">
        <f>+'Dati base commerciale'!C49</f>
        <v>45000</v>
      </c>
      <c r="D9" s="12">
        <f>+'Dati base commerciale'!D49</f>
        <v>45000</v>
      </c>
      <c r="E9" s="51"/>
    </row>
    <row r="10" spans="1:5" x14ac:dyDescent="0.25">
      <c r="A10" t="s">
        <v>102</v>
      </c>
      <c r="B10" s="12">
        <f>+B7+B8-B9</f>
        <v>100360</v>
      </c>
      <c r="C10" s="12">
        <f t="shared" ref="C10:D10" si="0">+C7+C8-C9</f>
        <v>469560</v>
      </c>
      <c r="D10" s="12">
        <f t="shared" si="0"/>
        <v>986180</v>
      </c>
    </row>
    <row r="11" spans="1:5" x14ac:dyDescent="0.25">
      <c r="A11" s="5" t="s">
        <v>103</v>
      </c>
      <c r="B11" s="39">
        <f>+B6-B10</f>
        <v>49790</v>
      </c>
      <c r="C11" s="39">
        <f>+C6-C10</f>
        <v>236340</v>
      </c>
      <c r="D11" s="39">
        <f>+D6-D10</f>
        <v>495820</v>
      </c>
    </row>
    <row r="13" spans="1:5" x14ac:dyDescent="0.25">
      <c r="A13" t="s">
        <v>105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dati base</vt:lpstr>
      <vt:lpstr>vendite</vt:lpstr>
      <vt:lpstr>risultati</vt:lpstr>
      <vt:lpstr>Dati base commerciale</vt:lpstr>
      <vt:lpstr>RISULTATI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CASTAGNETTI Luca</dc:creator>
  <cp:lastModifiedBy>Carlotta CENA</cp:lastModifiedBy>
  <cp:lastPrinted>2014-11-08T08:04:01Z</cp:lastPrinted>
  <dcterms:created xsi:type="dcterms:W3CDTF">2014-11-05T21:42:11Z</dcterms:created>
  <dcterms:modified xsi:type="dcterms:W3CDTF">2014-11-13T09:16:11Z</dcterms:modified>
</cp:coreProperties>
</file>