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2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7995" activeTab="5"/>
  </bookViews>
  <sheets>
    <sheet name="dati base" sheetId="1" r:id="rId1"/>
    <sheet name="vendite" sheetId="2" r:id="rId2"/>
    <sheet name="risultati" sheetId="3" r:id="rId3"/>
    <sheet name="Dati base commerciale" sheetId="4" r:id="rId4"/>
    <sheet name="RISULTATI " sheetId="5" r:id="rId5"/>
    <sheet name="CASHFLOW" sheetId="6" r:id="rId6"/>
    <sheet name="MUTUI" sheetId="7" r:id="rId7"/>
  </sheets>
  <calcPr calcId="145621"/>
</workbook>
</file>

<file path=xl/calcChain.xml><?xml version="1.0" encoding="utf-8"?>
<calcChain xmlns="http://schemas.openxmlformats.org/spreadsheetml/2006/main">
  <c r="J12" i="7" l="1"/>
  <c r="B12" i="7"/>
  <c r="C12" i="7" s="1"/>
  <c r="J7" i="7"/>
  <c r="G3" i="7"/>
  <c r="E12" i="7" s="1"/>
  <c r="AE45" i="6"/>
  <c r="AF45" i="6"/>
  <c r="AG45" i="6"/>
  <c r="AH45" i="6"/>
  <c r="AI45" i="6"/>
  <c r="AJ45" i="6"/>
  <c r="AK45" i="6"/>
  <c r="AL45" i="6"/>
  <c r="AM45" i="6"/>
  <c r="AN45" i="6"/>
  <c r="AD45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R44" i="6"/>
  <c r="G43" i="6"/>
  <c r="G47" i="6" s="1"/>
  <c r="H43" i="6"/>
  <c r="I43" i="6"/>
  <c r="I47" i="6" s="1"/>
  <c r="J43" i="6"/>
  <c r="J47" i="6" s="1"/>
  <c r="K43" i="6"/>
  <c r="K47" i="6" s="1"/>
  <c r="L43" i="6"/>
  <c r="L47" i="6" s="1"/>
  <c r="M43" i="6"/>
  <c r="M47" i="6" s="1"/>
  <c r="N43" i="6"/>
  <c r="N47" i="6" s="1"/>
  <c r="O43" i="6"/>
  <c r="O47" i="6" s="1"/>
  <c r="P43" i="6"/>
  <c r="P47" i="6" s="1"/>
  <c r="Q43" i="6"/>
  <c r="R43" i="6"/>
  <c r="S43" i="6"/>
  <c r="T43" i="6"/>
  <c r="U43" i="6"/>
  <c r="V43" i="6"/>
  <c r="W43" i="6"/>
  <c r="X43" i="6"/>
  <c r="Y43" i="6"/>
  <c r="Y47" i="6" s="1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F43" i="6"/>
  <c r="F47" i="6" s="1"/>
  <c r="H47" i="6"/>
  <c r="AC42" i="6"/>
  <c r="Q42" i="6"/>
  <c r="E42" i="6"/>
  <c r="AC41" i="6"/>
  <c r="E41" i="6"/>
  <c r="Q41" i="6"/>
  <c r="G29" i="6"/>
  <c r="A29" i="6"/>
  <c r="A32" i="6"/>
  <c r="A31" i="6"/>
  <c r="A28" i="6"/>
  <c r="A27" i="6"/>
  <c r="A26" i="6"/>
  <c r="AC1" i="6"/>
  <c r="Q1" i="6"/>
  <c r="Z47" i="6" l="1"/>
  <c r="Q47" i="6"/>
  <c r="AN47" i="6"/>
  <c r="AJ47" i="6"/>
  <c r="AF47" i="6"/>
  <c r="AB47" i="6"/>
  <c r="X47" i="6"/>
  <c r="T47" i="6"/>
  <c r="AL47" i="6"/>
  <c r="AH47" i="6"/>
  <c r="V47" i="6"/>
  <c r="D12" i="7"/>
  <c r="B13" i="7" s="1"/>
  <c r="F12" i="7"/>
  <c r="E47" i="6"/>
  <c r="E48" i="6" s="1"/>
  <c r="F48" i="6" s="1"/>
  <c r="G48" i="6" s="1"/>
  <c r="H48" i="6" s="1"/>
  <c r="AC47" i="6"/>
  <c r="R47" i="6"/>
  <c r="AK47" i="6"/>
  <c r="AG47" i="6"/>
  <c r="U47" i="6"/>
  <c r="AA47" i="6"/>
  <c r="W47" i="6"/>
  <c r="S47" i="6"/>
  <c r="AD47" i="6"/>
  <c r="AM47" i="6"/>
  <c r="AI47" i="6"/>
  <c r="AE47" i="6"/>
  <c r="O18" i="6"/>
  <c r="O32" i="6" s="1"/>
  <c r="R18" i="6"/>
  <c r="R32" i="6" s="1"/>
  <c r="AA18" i="6"/>
  <c r="AA32" i="6" s="1"/>
  <c r="S18" i="6"/>
  <c r="S32" i="6" s="1"/>
  <c r="X18" i="6"/>
  <c r="X32" i="6" s="1"/>
  <c r="J15" i="4"/>
  <c r="K15" i="4"/>
  <c r="I15" i="4"/>
  <c r="J14" i="4"/>
  <c r="K14" i="4"/>
  <c r="I14" i="4"/>
  <c r="I13" i="4"/>
  <c r="J13" i="4"/>
  <c r="K13" i="4"/>
  <c r="J6" i="4"/>
  <c r="K6" i="4"/>
  <c r="J5" i="4"/>
  <c r="K5" i="4"/>
  <c r="J4" i="4"/>
  <c r="K4" i="4"/>
  <c r="I6" i="4"/>
  <c r="I5" i="4"/>
  <c r="I4" i="4"/>
  <c r="D83" i="1"/>
  <c r="E83" i="1"/>
  <c r="C83" i="1"/>
  <c r="D82" i="1"/>
  <c r="E82" i="1"/>
  <c r="C82" i="1"/>
  <c r="D81" i="1"/>
  <c r="D84" i="1" s="1"/>
  <c r="C47" i="3" s="1"/>
  <c r="C17" i="6" s="1"/>
  <c r="T17" i="6" s="1"/>
  <c r="T31" i="6" s="1"/>
  <c r="E81" i="1"/>
  <c r="C81" i="1"/>
  <c r="C101" i="1"/>
  <c r="C48" i="3" s="1"/>
  <c r="C18" i="6" s="1"/>
  <c r="Z18" i="6" s="1"/>
  <c r="Z32" i="6" s="1"/>
  <c r="D101" i="1"/>
  <c r="D48" i="3" s="1"/>
  <c r="D18" i="6" s="1"/>
  <c r="AG18" i="6" s="1"/>
  <c r="AG32" i="6" s="1"/>
  <c r="B101" i="1"/>
  <c r="B48" i="3" s="1"/>
  <c r="B18" i="6" s="1"/>
  <c r="H18" i="6" s="1"/>
  <c r="H32" i="6" s="1"/>
  <c r="E56" i="1"/>
  <c r="D55" i="1"/>
  <c r="E55" i="1" s="1"/>
  <c r="E53" i="1"/>
  <c r="D52" i="1"/>
  <c r="E52" i="1" s="1"/>
  <c r="C54" i="1"/>
  <c r="D54" i="1" s="1"/>
  <c r="E54" i="1" s="1"/>
  <c r="C51" i="1"/>
  <c r="C33" i="1"/>
  <c r="D33" i="1"/>
  <c r="B33" i="1"/>
  <c r="B23" i="1"/>
  <c r="D15" i="1" s="1"/>
  <c r="E15" i="1" s="1"/>
  <c r="F15" i="1" s="1"/>
  <c r="J31" i="2"/>
  <c r="D27" i="2"/>
  <c r="E27" i="2"/>
  <c r="F27" i="2"/>
  <c r="G27" i="2"/>
  <c r="H27" i="2"/>
  <c r="I27" i="2"/>
  <c r="J27" i="2"/>
  <c r="D28" i="2"/>
  <c r="E28" i="2"/>
  <c r="F28" i="2"/>
  <c r="G28" i="2"/>
  <c r="H28" i="2"/>
  <c r="I28" i="2"/>
  <c r="J28" i="2"/>
  <c r="E26" i="2"/>
  <c r="F26" i="2"/>
  <c r="G26" i="2"/>
  <c r="H26" i="2"/>
  <c r="I26" i="2"/>
  <c r="J26" i="2"/>
  <c r="B27" i="2"/>
  <c r="C27" i="2"/>
  <c r="B28" i="2"/>
  <c r="C28" i="2"/>
  <c r="C26" i="2"/>
  <c r="D26" i="2"/>
  <c r="B26" i="2"/>
  <c r="K22" i="2"/>
  <c r="K23" i="2"/>
  <c r="K24" i="2"/>
  <c r="L22" i="2"/>
  <c r="L23" i="2"/>
  <c r="L24" i="2"/>
  <c r="M22" i="2"/>
  <c r="M23" i="2"/>
  <c r="M24" i="2"/>
  <c r="K20" i="2"/>
  <c r="H31" i="2"/>
  <c r="C4" i="2"/>
  <c r="E31" i="2" s="1"/>
  <c r="C5" i="2"/>
  <c r="C6" i="2"/>
  <c r="J33" i="2"/>
  <c r="I33" i="2"/>
  <c r="H33" i="2"/>
  <c r="J32" i="2"/>
  <c r="I32" i="2"/>
  <c r="H32" i="2"/>
  <c r="I31" i="2"/>
  <c r="M20" i="2"/>
  <c r="L20" i="2"/>
  <c r="U17" i="6" l="1"/>
  <c r="U31" i="6" s="1"/>
  <c r="AA17" i="6"/>
  <c r="AA31" i="6" s="1"/>
  <c r="M27" i="2"/>
  <c r="M26" i="2"/>
  <c r="Y18" i="6"/>
  <c r="Y32" i="6" s="1"/>
  <c r="K28" i="2"/>
  <c r="W17" i="6"/>
  <c r="W31" i="6" s="1"/>
  <c r="Z17" i="6"/>
  <c r="Z31" i="6" s="1"/>
  <c r="L26" i="2"/>
  <c r="C4" i="3" s="1"/>
  <c r="E18" i="6"/>
  <c r="E32" i="6" s="1"/>
  <c r="C13" i="7"/>
  <c r="F13" i="7" s="1"/>
  <c r="E13" i="7"/>
  <c r="AF18" i="6"/>
  <c r="AF32" i="6" s="1"/>
  <c r="AI18" i="6"/>
  <c r="AI32" i="6" s="1"/>
  <c r="AJ18" i="6"/>
  <c r="AJ32" i="6" s="1"/>
  <c r="L18" i="6"/>
  <c r="L32" i="6" s="1"/>
  <c r="X17" i="6"/>
  <c r="X31" i="6" s="1"/>
  <c r="AC18" i="6"/>
  <c r="AC32" i="6" s="1"/>
  <c r="I18" i="6"/>
  <c r="I32" i="6" s="1"/>
  <c r="Q17" i="6"/>
  <c r="Q31" i="6" s="1"/>
  <c r="AH18" i="6"/>
  <c r="AH32" i="6" s="1"/>
  <c r="W18" i="6"/>
  <c r="W32" i="6" s="1"/>
  <c r="N18" i="6"/>
  <c r="N32" i="6" s="1"/>
  <c r="J18" i="6"/>
  <c r="J32" i="6" s="1"/>
  <c r="AE18" i="6"/>
  <c r="AE32" i="6" s="1"/>
  <c r="AD18" i="6"/>
  <c r="AD32" i="6" s="1"/>
  <c r="AB18" i="6"/>
  <c r="AB32" i="6" s="1"/>
  <c r="AK18" i="6"/>
  <c r="AK32" i="6" s="1"/>
  <c r="Q18" i="6"/>
  <c r="Q32" i="6" s="1"/>
  <c r="Y17" i="6"/>
  <c r="Y31" i="6" s="1"/>
  <c r="V18" i="6"/>
  <c r="V32" i="6" s="1"/>
  <c r="T18" i="6"/>
  <c r="T32" i="6" s="1"/>
  <c r="G18" i="6"/>
  <c r="G32" i="6" s="1"/>
  <c r="AL18" i="6"/>
  <c r="AL32" i="6" s="1"/>
  <c r="AN18" i="6"/>
  <c r="AN32" i="6" s="1"/>
  <c r="P18" i="6"/>
  <c r="P32" i="6" s="1"/>
  <c r="AB17" i="6"/>
  <c r="AB31" i="6" s="1"/>
  <c r="R17" i="6"/>
  <c r="R31" i="6" s="1"/>
  <c r="U18" i="6"/>
  <c r="U32" i="6" s="1"/>
  <c r="M18" i="6"/>
  <c r="M32" i="6" s="1"/>
  <c r="S17" i="6"/>
  <c r="S31" i="6" s="1"/>
  <c r="V17" i="6"/>
  <c r="V31" i="6" s="1"/>
  <c r="K18" i="6"/>
  <c r="K32" i="6" s="1"/>
  <c r="F18" i="6"/>
  <c r="F32" i="6" s="1"/>
  <c r="AM18" i="6"/>
  <c r="AM32" i="6" s="1"/>
  <c r="I48" i="6"/>
  <c r="C84" i="1"/>
  <c r="B47" i="3" s="1"/>
  <c r="B17" i="6" s="1"/>
  <c r="E84" i="1"/>
  <c r="D47" i="3" s="1"/>
  <c r="D17" i="6" s="1"/>
  <c r="C57" i="1"/>
  <c r="B46" i="3" s="1"/>
  <c r="B16" i="6" s="1"/>
  <c r="D51" i="1"/>
  <c r="E51" i="1" s="1"/>
  <c r="E57" i="1" s="1"/>
  <c r="D46" i="3" s="1"/>
  <c r="D16" i="6" s="1"/>
  <c r="K26" i="2"/>
  <c r="B4" i="3" s="1"/>
  <c r="M28" i="2"/>
  <c r="D6" i="3" s="1"/>
  <c r="L27" i="2"/>
  <c r="C13" i="3" s="1"/>
  <c r="C20" i="3" s="1"/>
  <c r="K27" i="2"/>
  <c r="B13" i="3" s="1"/>
  <c r="B20" i="3" s="1"/>
  <c r="D12" i="3"/>
  <c r="D19" i="3" s="1"/>
  <c r="D4" i="3"/>
  <c r="B14" i="3"/>
  <c r="B21" i="3" s="1"/>
  <c r="B6" i="3"/>
  <c r="L28" i="2"/>
  <c r="C6" i="3" s="1"/>
  <c r="F32" i="2"/>
  <c r="E33" i="2"/>
  <c r="F33" i="2"/>
  <c r="C31" i="2"/>
  <c r="B32" i="2"/>
  <c r="D32" i="2"/>
  <c r="G31" i="2"/>
  <c r="E32" i="2"/>
  <c r="B31" i="2"/>
  <c r="G33" i="2"/>
  <c r="F31" i="2"/>
  <c r="B33" i="2"/>
  <c r="C12" i="3"/>
  <c r="C19" i="3" s="1"/>
  <c r="D13" i="3"/>
  <c r="D20" i="3" s="1"/>
  <c r="D5" i="3"/>
  <c r="G32" i="2"/>
  <c r="M32" i="2" s="1"/>
  <c r="D31" i="2"/>
  <c r="C32" i="2"/>
  <c r="C33" i="2"/>
  <c r="D33" i="2"/>
  <c r="J35" i="2"/>
  <c r="E42" i="2" s="1"/>
  <c r="D39" i="3" s="1"/>
  <c r="D9" i="6" s="1"/>
  <c r="H35" i="2"/>
  <c r="C42" i="2" s="1"/>
  <c r="B39" i="3" s="1"/>
  <c r="B9" i="6" s="1"/>
  <c r="I35" i="2"/>
  <c r="D42" i="2" s="1"/>
  <c r="C39" i="3" s="1"/>
  <c r="C9" i="6" s="1"/>
  <c r="D17" i="1"/>
  <c r="E17" i="1" s="1"/>
  <c r="F17" i="1" s="1"/>
  <c r="D16" i="1"/>
  <c r="E16" i="1" s="1"/>
  <c r="F16" i="1" s="1"/>
  <c r="D13" i="7" l="1"/>
  <c r="S9" i="6"/>
  <c r="U27" i="6" s="1"/>
  <c r="T9" i="6"/>
  <c r="V27" i="6" s="1"/>
  <c r="V9" i="6"/>
  <c r="X27" i="6" s="1"/>
  <c r="W9" i="6"/>
  <c r="Y27" i="6" s="1"/>
  <c r="Q9" i="6"/>
  <c r="S27" i="6" s="1"/>
  <c r="Z9" i="6"/>
  <c r="AB27" i="6" s="1"/>
  <c r="AB9" i="6"/>
  <c r="AD27" i="6" s="1"/>
  <c r="Y9" i="6"/>
  <c r="AA27" i="6" s="1"/>
  <c r="R9" i="6"/>
  <c r="T27" i="6" s="1"/>
  <c r="U9" i="6"/>
  <c r="W27" i="6" s="1"/>
  <c r="X9" i="6"/>
  <c r="Z27" i="6" s="1"/>
  <c r="AA9" i="6"/>
  <c r="AC27" i="6" s="1"/>
  <c r="AF9" i="6"/>
  <c r="AH27" i="6" s="1"/>
  <c r="AI9" i="6"/>
  <c r="AK27" i="6" s="1"/>
  <c r="AC9" i="6"/>
  <c r="AE27" i="6" s="1"/>
  <c r="AK9" i="6"/>
  <c r="AM27" i="6" s="1"/>
  <c r="AM9" i="6"/>
  <c r="AJ9" i="6"/>
  <c r="AL27" i="6" s="1"/>
  <c r="AG9" i="6"/>
  <c r="AI27" i="6" s="1"/>
  <c r="AE9" i="6"/>
  <c r="AG27" i="6" s="1"/>
  <c r="AD9" i="6"/>
  <c r="AF27" i="6" s="1"/>
  <c r="AH9" i="6"/>
  <c r="AJ27" i="6" s="1"/>
  <c r="AL9" i="6"/>
  <c r="AN27" i="6" s="1"/>
  <c r="AN9" i="6"/>
  <c r="H17" i="6"/>
  <c r="H31" i="6" s="1"/>
  <c r="I17" i="6"/>
  <c r="I31" i="6" s="1"/>
  <c r="J17" i="6"/>
  <c r="J31" i="6" s="1"/>
  <c r="K17" i="6"/>
  <c r="K31" i="6" s="1"/>
  <c r="G17" i="6"/>
  <c r="G31" i="6" s="1"/>
  <c r="M17" i="6"/>
  <c r="M31" i="6" s="1"/>
  <c r="O17" i="6"/>
  <c r="O31" i="6" s="1"/>
  <c r="E17" i="6"/>
  <c r="E31" i="6" s="1"/>
  <c r="E33" i="6" s="1"/>
  <c r="E35" i="6" s="1"/>
  <c r="E37" i="6" s="1"/>
  <c r="E40" i="6" s="1"/>
  <c r="E49" i="6" s="1"/>
  <c r="P17" i="6"/>
  <c r="P31" i="6" s="1"/>
  <c r="L17" i="6"/>
  <c r="L31" i="6" s="1"/>
  <c r="N17" i="6"/>
  <c r="N31" i="6" s="1"/>
  <c r="F17" i="6"/>
  <c r="F31" i="6" s="1"/>
  <c r="F9" i="6"/>
  <c r="G9" i="6"/>
  <c r="M9" i="6"/>
  <c r="O27" i="6" s="1"/>
  <c r="K9" i="6"/>
  <c r="M27" i="6" s="1"/>
  <c r="L9" i="6"/>
  <c r="N27" i="6" s="1"/>
  <c r="N9" i="6"/>
  <c r="P27" i="6" s="1"/>
  <c r="J9" i="6"/>
  <c r="L27" i="6" s="1"/>
  <c r="P9" i="6"/>
  <c r="R27" i="6" s="1"/>
  <c r="O9" i="6"/>
  <c r="Q27" i="6" s="1"/>
  <c r="I9" i="6"/>
  <c r="K27" i="6" s="1"/>
  <c r="H9" i="6"/>
  <c r="J27" i="6" s="1"/>
  <c r="E9" i="6"/>
  <c r="AF17" i="6"/>
  <c r="AF31" i="6" s="1"/>
  <c r="AH17" i="6"/>
  <c r="AH31" i="6" s="1"/>
  <c r="AD17" i="6"/>
  <c r="AD31" i="6" s="1"/>
  <c r="AC17" i="6"/>
  <c r="AC31" i="6" s="1"/>
  <c r="AM17" i="6"/>
  <c r="AM31" i="6" s="1"/>
  <c r="AJ17" i="6"/>
  <c r="AJ31" i="6" s="1"/>
  <c r="AL17" i="6"/>
  <c r="AL31" i="6" s="1"/>
  <c r="AE17" i="6"/>
  <c r="AE31" i="6" s="1"/>
  <c r="AG17" i="6"/>
  <c r="AG31" i="6" s="1"/>
  <c r="AN17" i="6"/>
  <c r="AN31" i="6" s="1"/>
  <c r="AI17" i="6"/>
  <c r="AI31" i="6" s="1"/>
  <c r="AK17" i="6"/>
  <c r="AK31" i="6" s="1"/>
  <c r="J48" i="6"/>
  <c r="M33" i="2"/>
  <c r="D23" i="4" s="1"/>
  <c r="D29" i="4" s="1"/>
  <c r="D43" i="4" s="1"/>
  <c r="D48" i="4" s="1"/>
  <c r="D35" i="3"/>
  <c r="D5" i="6" s="1"/>
  <c r="D22" i="4"/>
  <c r="D28" i="4" s="1"/>
  <c r="D42" i="4" s="1"/>
  <c r="D47" i="4" s="1"/>
  <c r="B12" i="3"/>
  <c r="B19" i="3" s="1"/>
  <c r="B22" i="3" s="1"/>
  <c r="B49" i="3"/>
  <c r="B19" i="6" s="1"/>
  <c r="C5" i="3"/>
  <c r="C7" i="3" s="1"/>
  <c r="C42" i="3" s="1"/>
  <c r="C12" i="6" s="1"/>
  <c r="B5" i="3"/>
  <c r="B7" i="3" s="1"/>
  <c r="B42" i="3" s="1"/>
  <c r="B12" i="6" s="1"/>
  <c r="L33" i="2"/>
  <c r="E35" i="2"/>
  <c r="D49" i="3"/>
  <c r="D19" i="6" s="1"/>
  <c r="D57" i="1"/>
  <c r="C46" i="3" s="1"/>
  <c r="C14" i="3"/>
  <c r="C15" i="3" s="1"/>
  <c r="D14" i="3"/>
  <c r="D21" i="3" s="1"/>
  <c r="D22" i="3" s="1"/>
  <c r="D35" i="2"/>
  <c r="K33" i="2"/>
  <c r="F35" i="2"/>
  <c r="D41" i="2" s="1"/>
  <c r="C38" i="3" s="1"/>
  <c r="L32" i="2"/>
  <c r="B35" i="2"/>
  <c r="D7" i="3"/>
  <c r="D42" i="3" s="1"/>
  <c r="D12" i="6" s="1"/>
  <c r="G35" i="2"/>
  <c r="E41" i="2" s="1"/>
  <c r="D38" i="3" s="1"/>
  <c r="C35" i="2"/>
  <c r="M31" i="2"/>
  <c r="D21" i="4" s="1"/>
  <c r="K32" i="2"/>
  <c r="L31" i="2"/>
  <c r="K31" i="2"/>
  <c r="B14" i="7" l="1"/>
  <c r="U12" i="6"/>
  <c r="V28" i="6" s="1"/>
  <c r="P12" i="6"/>
  <c r="Q28" i="6" s="1"/>
  <c r="S12" i="6"/>
  <c r="T28" i="6" s="1"/>
  <c r="O12" i="6"/>
  <c r="P28" i="6" s="1"/>
  <c r="V12" i="6"/>
  <c r="W28" i="6" s="1"/>
  <c r="Y12" i="6"/>
  <c r="Z28" i="6" s="1"/>
  <c r="N12" i="6"/>
  <c r="O28" i="6" s="1"/>
  <c r="W12" i="6"/>
  <c r="X28" i="6" s="1"/>
  <c r="Q12" i="6"/>
  <c r="R28" i="6" s="1"/>
  <c r="T12" i="6"/>
  <c r="U28" i="6" s="1"/>
  <c r="R12" i="6"/>
  <c r="S28" i="6" s="1"/>
  <c r="X12" i="6"/>
  <c r="Y28" i="6" s="1"/>
  <c r="AD5" i="6"/>
  <c r="AF5" i="6"/>
  <c r="AE5" i="6"/>
  <c r="AH5" i="6"/>
  <c r="AC5" i="6"/>
  <c r="AJ5" i="6"/>
  <c r="AK5" i="6"/>
  <c r="AM5" i="6"/>
  <c r="AI5" i="6"/>
  <c r="AL5" i="6"/>
  <c r="AG5" i="6"/>
  <c r="AN5" i="6"/>
  <c r="C40" i="3"/>
  <c r="C10" i="6" s="1"/>
  <c r="C8" i="6"/>
  <c r="C41" i="2"/>
  <c r="B38" i="3" s="1"/>
  <c r="AC12" i="6"/>
  <c r="AD28" i="6" s="1"/>
  <c r="AI12" i="6"/>
  <c r="AJ28" i="6" s="1"/>
  <c r="Z12" i="6"/>
  <c r="AA28" i="6" s="1"/>
  <c r="AK12" i="6"/>
  <c r="AJ12" i="6"/>
  <c r="AK28" i="6" s="1"/>
  <c r="AB12" i="6"/>
  <c r="AC28" i="6" s="1"/>
  <c r="AD12" i="6"/>
  <c r="AE28" i="6" s="1"/>
  <c r="AF12" i="6"/>
  <c r="AG28" i="6" s="1"/>
  <c r="AA12" i="6"/>
  <c r="AB28" i="6" s="1"/>
  <c r="AH12" i="6"/>
  <c r="AI28" i="6" s="1"/>
  <c r="AE12" i="6"/>
  <c r="AF28" i="6" s="1"/>
  <c r="AG12" i="6"/>
  <c r="AH28" i="6" s="1"/>
  <c r="C49" i="3"/>
  <c r="C19" i="6" s="1"/>
  <c r="C16" i="6"/>
  <c r="J12" i="6"/>
  <c r="K28" i="6" s="1"/>
  <c r="L12" i="6"/>
  <c r="M28" i="6" s="1"/>
  <c r="F12" i="6"/>
  <c r="G28" i="6" s="1"/>
  <c r="G33" i="6" s="1"/>
  <c r="G35" i="6" s="1"/>
  <c r="I12" i="6"/>
  <c r="J28" i="6" s="1"/>
  <c r="K12" i="6"/>
  <c r="L28" i="6" s="1"/>
  <c r="E12" i="6"/>
  <c r="F28" i="6" s="1"/>
  <c r="F33" i="6" s="1"/>
  <c r="F35" i="6" s="1"/>
  <c r="F37" i="6" s="1"/>
  <c r="M12" i="6"/>
  <c r="N28" i="6" s="1"/>
  <c r="H12" i="6"/>
  <c r="I28" i="6" s="1"/>
  <c r="G12" i="6"/>
  <c r="H28" i="6" s="1"/>
  <c r="D40" i="3"/>
  <c r="D10" i="6" s="1"/>
  <c r="D8" i="6"/>
  <c r="K48" i="6"/>
  <c r="D36" i="3"/>
  <c r="D6" i="6" s="1"/>
  <c r="B15" i="3"/>
  <c r="D27" i="4"/>
  <c r="D24" i="4"/>
  <c r="B36" i="3"/>
  <c r="B6" i="6" s="1"/>
  <c r="B23" i="4"/>
  <c r="B29" i="4" s="1"/>
  <c r="B43" i="4" s="1"/>
  <c r="B48" i="4" s="1"/>
  <c r="C36" i="3"/>
  <c r="C6" i="6" s="1"/>
  <c r="C23" i="4"/>
  <c r="C29" i="4" s="1"/>
  <c r="C43" i="4" s="1"/>
  <c r="C48" i="4" s="1"/>
  <c r="B35" i="3"/>
  <c r="B5" i="6" s="1"/>
  <c r="B22" i="4"/>
  <c r="B28" i="4" s="1"/>
  <c r="B42" i="4" s="1"/>
  <c r="B47" i="4" s="1"/>
  <c r="B34" i="3"/>
  <c r="B4" i="6" s="1"/>
  <c r="B21" i="4"/>
  <c r="C34" i="3"/>
  <c r="C4" i="6" s="1"/>
  <c r="C21" i="4"/>
  <c r="C35" i="3"/>
  <c r="C5" i="6" s="1"/>
  <c r="C22" i="4"/>
  <c r="C28" i="4" s="1"/>
  <c r="C42" i="4" s="1"/>
  <c r="C47" i="4" s="1"/>
  <c r="M35" i="2"/>
  <c r="D34" i="3"/>
  <c r="D4" i="6" s="1"/>
  <c r="D15" i="3"/>
  <c r="C21" i="3"/>
  <c r="C22" i="3" s="1"/>
  <c r="C43" i="3" s="1"/>
  <c r="B26" i="3"/>
  <c r="B43" i="3"/>
  <c r="D26" i="3"/>
  <c r="D43" i="3"/>
  <c r="L35" i="2"/>
  <c r="K35" i="2"/>
  <c r="C37" i="3" l="1"/>
  <c r="E14" i="7"/>
  <c r="C14" i="7"/>
  <c r="F14" i="7" s="1"/>
  <c r="B40" i="3"/>
  <c r="B10" i="6" s="1"/>
  <c r="B8" i="6"/>
  <c r="F40" i="6"/>
  <c r="F49" i="6" s="1"/>
  <c r="G37" i="6"/>
  <c r="AL28" i="6"/>
  <c r="AL12" i="6"/>
  <c r="AE8" i="6"/>
  <c r="AL8" i="6"/>
  <c r="AN8" i="6"/>
  <c r="AN10" i="6" s="1"/>
  <c r="AK8" i="6"/>
  <c r="AH8" i="6"/>
  <c r="AC8" i="6"/>
  <c r="AI8" i="6"/>
  <c r="AM8" i="6"/>
  <c r="AM10" i="6" s="1"/>
  <c r="AF8" i="6"/>
  <c r="AG8" i="6"/>
  <c r="AD8" i="6"/>
  <c r="AJ8" i="6"/>
  <c r="R8" i="6"/>
  <c r="Q8" i="6"/>
  <c r="W8" i="6"/>
  <c r="U8" i="6"/>
  <c r="V8" i="6"/>
  <c r="T8" i="6"/>
  <c r="AB8" i="6"/>
  <c r="S8" i="6"/>
  <c r="X8" i="6"/>
  <c r="AA8" i="6"/>
  <c r="Y8" i="6"/>
  <c r="Z8" i="6"/>
  <c r="D44" i="3"/>
  <c r="D14" i="6" s="1"/>
  <c r="D13" i="6"/>
  <c r="C44" i="3"/>
  <c r="C14" i="6" s="1"/>
  <c r="C13" i="6"/>
  <c r="C41" i="3"/>
  <c r="C11" i="6" s="1"/>
  <c r="C7" i="6"/>
  <c r="T4" i="6"/>
  <c r="V4" i="6"/>
  <c r="Z4" i="6"/>
  <c r="AA4" i="6"/>
  <c r="X4" i="6"/>
  <c r="R4" i="6"/>
  <c r="W4" i="6"/>
  <c r="W7" i="6" s="1"/>
  <c r="Y24" i="6" s="1"/>
  <c r="Q4" i="6"/>
  <c r="Y4" i="6"/>
  <c r="AB4" i="6"/>
  <c r="U4" i="6"/>
  <c r="S4" i="6"/>
  <c r="E5" i="6"/>
  <c r="M5" i="6"/>
  <c r="O5" i="6"/>
  <c r="H5" i="6"/>
  <c r="F5" i="6"/>
  <c r="I5" i="6"/>
  <c r="J5" i="6"/>
  <c r="G5" i="6"/>
  <c r="N5" i="6"/>
  <c r="P5" i="6"/>
  <c r="L5" i="6"/>
  <c r="K5" i="6"/>
  <c r="J6" i="6"/>
  <c r="I6" i="6"/>
  <c r="K6" i="6"/>
  <c r="H6" i="6"/>
  <c r="F6" i="6"/>
  <c r="L6" i="6"/>
  <c r="M6" i="6"/>
  <c r="E6" i="6"/>
  <c r="O6" i="6"/>
  <c r="N6" i="6"/>
  <c r="G6" i="6"/>
  <c r="P6" i="6"/>
  <c r="AE6" i="6"/>
  <c r="AG6" i="6"/>
  <c r="AH6" i="6"/>
  <c r="AJ6" i="6"/>
  <c r="AN6" i="6"/>
  <c r="AD6" i="6"/>
  <c r="AK6" i="6"/>
  <c r="AI6" i="6"/>
  <c r="AL6" i="6"/>
  <c r="AC6" i="6"/>
  <c r="AF6" i="6"/>
  <c r="AM6" i="6"/>
  <c r="B44" i="3"/>
  <c r="B14" i="6" s="1"/>
  <c r="B13" i="6"/>
  <c r="AG4" i="6"/>
  <c r="AM4" i="6"/>
  <c r="AM7" i="6" s="1"/>
  <c r="AF4" i="6"/>
  <c r="AD4" i="6"/>
  <c r="AD7" i="6" s="1"/>
  <c r="AF24" i="6" s="1"/>
  <c r="AD38" i="6" s="1"/>
  <c r="AH4" i="6"/>
  <c r="AH7" i="6" s="1"/>
  <c r="AJ24" i="6" s="1"/>
  <c r="AH38" i="6" s="1"/>
  <c r="AJ4" i="6"/>
  <c r="AJ7" i="6" s="1"/>
  <c r="AL24" i="6" s="1"/>
  <c r="AJ38" i="6" s="1"/>
  <c r="AE4" i="6"/>
  <c r="AL4" i="6"/>
  <c r="AI4" i="6"/>
  <c r="AC4" i="6"/>
  <c r="AK4" i="6"/>
  <c r="AN4" i="6"/>
  <c r="AN7" i="6" s="1"/>
  <c r="U5" i="6"/>
  <c r="X5" i="6"/>
  <c r="V5" i="6"/>
  <c r="W5" i="6"/>
  <c r="Z5" i="6"/>
  <c r="AA5" i="6"/>
  <c r="Q5" i="6"/>
  <c r="AB5" i="6"/>
  <c r="T5" i="6"/>
  <c r="R5" i="6"/>
  <c r="Y5" i="6"/>
  <c r="S5" i="6"/>
  <c r="I4" i="6"/>
  <c r="M4" i="6"/>
  <c r="E4" i="6"/>
  <c r="N4" i="6"/>
  <c r="L4" i="6"/>
  <c r="K4" i="6"/>
  <c r="F4" i="6"/>
  <c r="F7" i="6" s="1"/>
  <c r="O4" i="6"/>
  <c r="J4" i="6"/>
  <c r="J7" i="6" s="1"/>
  <c r="L24" i="6" s="1"/>
  <c r="H4" i="6"/>
  <c r="H7" i="6" s="1"/>
  <c r="J24" i="6" s="1"/>
  <c r="G4" i="6"/>
  <c r="P4" i="6"/>
  <c r="P7" i="6" s="1"/>
  <c r="R24" i="6" s="1"/>
  <c r="Y6" i="6"/>
  <c r="AA6" i="6"/>
  <c r="V6" i="6"/>
  <c r="AB6" i="6"/>
  <c r="T6" i="6"/>
  <c r="U6" i="6"/>
  <c r="S6" i="6"/>
  <c r="Z6" i="6"/>
  <c r="R6" i="6"/>
  <c r="X6" i="6"/>
  <c r="Q6" i="6"/>
  <c r="W6" i="6"/>
  <c r="L48" i="6"/>
  <c r="D37" i="3"/>
  <c r="B37" i="3"/>
  <c r="D30" i="4"/>
  <c r="D7" i="5" s="1"/>
  <c r="D41" i="4"/>
  <c r="B27" i="4"/>
  <c r="B24" i="4"/>
  <c r="D6" i="5"/>
  <c r="C27" i="4"/>
  <c r="C24" i="4"/>
  <c r="C26" i="3"/>
  <c r="AG7" i="6" l="1"/>
  <c r="AI24" i="6" s="1"/>
  <c r="AG38" i="6" s="1"/>
  <c r="L7" i="6"/>
  <c r="N24" i="6" s="1"/>
  <c r="AC7" i="6"/>
  <c r="AE24" i="6" s="1"/>
  <c r="AI7" i="6"/>
  <c r="AK24" i="6" s="1"/>
  <c r="AL7" i="6"/>
  <c r="AN24" i="6" s="1"/>
  <c r="AL38" i="6" s="1"/>
  <c r="AM38" i="6" s="1"/>
  <c r="AN38" i="6" s="1"/>
  <c r="N7" i="6"/>
  <c r="P24" i="6" s="1"/>
  <c r="E7" i="6"/>
  <c r="I7" i="6"/>
  <c r="K24" i="6" s="1"/>
  <c r="AE7" i="6"/>
  <c r="AG24" i="6" s="1"/>
  <c r="AE38" i="6" s="1"/>
  <c r="D14" i="7"/>
  <c r="L38" i="6"/>
  <c r="W38" i="6"/>
  <c r="X26" i="6"/>
  <c r="V10" i="6"/>
  <c r="T26" i="6"/>
  <c r="R10" i="6"/>
  <c r="AH26" i="6"/>
  <c r="AF10" i="6"/>
  <c r="AG26" i="6"/>
  <c r="AE10" i="6"/>
  <c r="B41" i="3"/>
  <c r="B7" i="6"/>
  <c r="AA26" i="6"/>
  <c r="Y10" i="6"/>
  <c r="AD26" i="6"/>
  <c r="AB10" i="6"/>
  <c r="Y26" i="6"/>
  <c r="Y33" i="6" s="1"/>
  <c r="Y35" i="6" s="1"/>
  <c r="W10" i="6"/>
  <c r="AD10" i="6"/>
  <c r="AF26" i="6"/>
  <c r="AK26" i="6"/>
  <c r="AI10" i="6"/>
  <c r="G7" i="6"/>
  <c r="Y7" i="6"/>
  <c r="AA24" i="6" s="1"/>
  <c r="AK7" i="6"/>
  <c r="AM24" i="6" s="1"/>
  <c r="AK38" i="6" s="1"/>
  <c r="AF7" i="6"/>
  <c r="AH24" i="6" s="1"/>
  <c r="X7" i="6"/>
  <c r="Z24" i="6" s="1"/>
  <c r="I38" i="6"/>
  <c r="Z26" i="6"/>
  <c r="Z33" i="6" s="1"/>
  <c r="X10" i="6"/>
  <c r="P38" i="6"/>
  <c r="N38" i="6"/>
  <c r="H13" i="6"/>
  <c r="F13" i="6"/>
  <c r="E13" i="6"/>
  <c r="T13" i="6"/>
  <c r="T29" i="6" s="1"/>
  <c r="W13" i="6"/>
  <c r="W29" i="6" s="1"/>
  <c r="Q13" i="6"/>
  <c r="Q29" i="6" s="1"/>
  <c r="AA13" i="6"/>
  <c r="AA29" i="6" s="1"/>
  <c r="Z13" i="6"/>
  <c r="Z29" i="6" s="1"/>
  <c r="U13" i="6"/>
  <c r="U29" i="6" s="1"/>
  <c r="V13" i="6"/>
  <c r="V29" i="6" s="1"/>
  <c r="AB13" i="6"/>
  <c r="AB29" i="6" s="1"/>
  <c r="R13" i="6"/>
  <c r="R29" i="6" s="1"/>
  <c r="Y13" i="6"/>
  <c r="Y29" i="6" s="1"/>
  <c r="S13" i="6"/>
  <c r="S29" i="6" s="1"/>
  <c r="X13" i="6"/>
  <c r="X29" i="6" s="1"/>
  <c r="AB26" i="6"/>
  <c r="Z10" i="6"/>
  <c r="U26" i="6"/>
  <c r="U33" i="6" s="1"/>
  <c r="S10" i="6"/>
  <c r="W26" i="6"/>
  <c r="U10" i="6"/>
  <c r="AL26" i="6"/>
  <c r="AJ10" i="6"/>
  <c r="AM26" i="6"/>
  <c r="AK10" i="6"/>
  <c r="AM12" i="6"/>
  <c r="AM28" i="6"/>
  <c r="H8" i="6"/>
  <c r="K8" i="6"/>
  <c r="E8" i="6"/>
  <c r="E10" i="6" s="1"/>
  <c r="G8" i="6"/>
  <c r="G10" i="6" s="1"/>
  <c r="L8" i="6"/>
  <c r="P8" i="6"/>
  <c r="N8" i="6"/>
  <c r="I8" i="6"/>
  <c r="F8" i="6"/>
  <c r="F10" i="6" s="1"/>
  <c r="O8" i="6"/>
  <c r="M8" i="6"/>
  <c r="J8" i="6"/>
  <c r="Z7" i="6"/>
  <c r="AB24" i="6" s="1"/>
  <c r="C45" i="3"/>
  <c r="O7" i="6"/>
  <c r="Q24" i="6" s="1"/>
  <c r="AB7" i="6"/>
  <c r="AD24" i="6" s="1"/>
  <c r="V7" i="6"/>
  <c r="X24" i="6" s="1"/>
  <c r="V38" i="6" s="1"/>
  <c r="J38" i="6"/>
  <c r="AI38" i="6"/>
  <c r="AJ26" i="6"/>
  <c r="AH10" i="6"/>
  <c r="D41" i="3"/>
  <c r="D7" i="6"/>
  <c r="H38" i="6"/>
  <c r="AC38" i="6"/>
  <c r="AF13" i="6"/>
  <c r="AF29" i="6" s="1"/>
  <c r="AD13" i="6"/>
  <c r="AD29" i="6" s="1"/>
  <c r="AK13" i="6"/>
  <c r="AK29" i="6" s="1"/>
  <c r="AN13" i="6"/>
  <c r="AN29" i="6" s="1"/>
  <c r="AH13" i="6"/>
  <c r="AH29" i="6" s="1"/>
  <c r="AE13" i="6"/>
  <c r="AE29" i="6" s="1"/>
  <c r="AI13" i="6"/>
  <c r="AI29" i="6" s="1"/>
  <c r="AC13" i="6"/>
  <c r="AC29" i="6" s="1"/>
  <c r="AL13" i="6"/>
  <c r="AL29" i="6" s="1"/>
  <c r="AM13" i="6"/>
  <c r="AM29" i="6" s="1"/>
  <c r="AG13" i="6"/>
  <c r="AG29" i="6" s="1"/>
  <c r="AJ13" i="6"/>
  <c r="AJ29" i="6" s="1"/>
  <c r="AC26" i="6"/>
  <c r="AA10" i="6"/>
  <c r="V26" i="6"/>
  <c r="V33" i="6" s="1"/>
  <c r="T10" i="6"/>
  <c r="S26" i="6"/>
  <c r="S33" i="6" s="1"/>
  <c r="Q10" i="6"/>
  <c r="AI26" i="6"/>
  <c r="AG10" i="6"/>
  <c r="AE26" i="6"/>
  <c r="AC10" i="6"/>
  <c r="AN26" i="6"/>
  <c r="AL10" i="6"/>
  <c r="G40" i="6"/>
  <c r="G49" i="6" s="1"/>
  <c r="T7" i="6"/>
  <c r="V24" i="6" s="1"/>
  <c r="T38" i="6" s="1"/>
  <c r="U7" i="6"/>
  <c r="W24" i="6" s="1"/>
  <c r="K7" i="6"/>
  <c r="M24" i="6" s="1"/>
  <c r="M7" i="6"/>
  <c r="O24" i="6" s="1"/>
  <c r="R7" i="6"/>
  <c r="T24" i="6" s="1"/>
  <c r="R38" i="6" s="1"/>
  <c r="S7" i="6"/>
  <c r="U24" i="6" s="1"/>
  <c r="S38" i="6" s="1"/>
  <c r="Q7" i="6"/>
  <c r="S24" i="6" s="1"/>
  <c r="AA7" i="6"/>
  <c r="AC24" i="6" s="1"/>
  <c r="M48" i="6"/>
  <c r="D46" i="4"/>
  <c r="D49" i="4" s="1"/>
  <c r="D9" i="5" s="1"/>
  <c r="D44" i="4"/>
  <c r="D31" i="4"/>
  <c r="D32" i="4" s="1"/>
  <c r="C6" i="5"/>
  <c r="B41" i="4"/>
  <c r="B30" i="4"/>
  <c r="C41" i="4"/>
  <c r="C30" i="4"/>
  <c r="C7" i="5" s="1"/>
  <c r="B6" i="5"/>
  <c r="B31" i="4"/>
  <c r="B32" i="4" s="1"/>
  <c r="W33" i="6" l="1"/>
  <c r="AI33" i="6"/>
  <c r="AI35" i="6" s="1"/>
  <c r="AL33" i="6"/>
  <c r="AL35" i="6" s="1"/>
  <c r="B15" i="7"/>
  <c r="O38" i="6"/>
  <c r="O26" i="6"/>
  <c r="M10" i="6"/>
  <c r="N10" i="6"/>
  <c r="P26" i="6"/>
  <c r="AN12" i="6"/>
  <c r="AN28" i="6"/>
  <c r="AN33" i="6" s="1"/>
  <c r="AN35" i="6" s="1"/>
  <c r="B45" i="3"/>
  <c r="B11" i="6"/>
  <c r="U35" i="6"/>
  <c r="I39" i="6"/>
  <c r="J39" i="6" s="1"/>
  <c r="AK33" i="6"/>
  <c r="AK35" i="6" s="1"/>
  <c r="AA33" i="6"/>
  <c r="AH33" i="6"/>
  <c r="X33" i="6"/>
  <c r="X35" i="6" s="1"/>
  <c r="D11" i="6"/>
  <c r="D45" i="3"/>
  <c r="AB38" i="6"/>
  <c r="L26" i="6"/>
  <c r="J10" i="6"/>
  <c r="K26" i="6"/>
  <c r="I10" i="6"/>
  <c r="AH35" i="6"/>
  <c r="AF38" i="6"/>
  <c r="V35" i="6"/>
  <c r="AM33" i="6"/>
  <c r="AM35" i="6" s="1"/>
  <c r="M38" i="6"/>
  <c r="U38" i="6"/>
  <c r="W35" i="6"/>
  <c r="Z38" i="6"/>
  <c r="N26" i="6"/>
  <c r="L10" i="6"/>
  <c r="J26" i="6"/>
  <c r="H10" i="6"/>
  <c r="Z35" i="6"/>
  <c r="X38" i="6"/>
  <c r="AB33" i="6"/>
  <c r="AB35" i="6" s="1"/>
  <c r="AD33" i="6"/>
  <c r="AD35" i="6" s="1"/>
  <c r="AG33" i="6"/>
  <c r="AG35" i="6" s="1"/>
  <c r="T33" i="6"/>
  <c r="T35" i="6" s="1"/>
  <c r="AA38" i="6"/>
  <c r="Q38" i="6"/>
  <c r="S35" i="6"/>
  <c r="K38" i="6"/>
  <c r="C50" i="3"/>
  <c r="C20" i="6" s="1"/>
  <c r="C15" i="6"/>
  <c r="Q26" i="6"/>
  <c r="Q33" i="6" s="1"/>
  <c r="Q35" i="6" s="1"/>
  <c r="O10" i="6"/>
  <c r="R26" i="6"/>
  <c r="R33" i="6" s="1"/>
  <c r="R35" i="6" s="1"/>
  <c r="P10" i="6"/>
  <c r="M26" i="6"/>
  <c r="K10" i="6"/>
  <c r="I13" i="6"/>
  <c r="H29" i="6"/>
  <c r="H33" i="6" s="1"/>
  <c r="H35" i="6" s="1"/>
  <c r="H37" i="6" s="1"/>
  <c r="AA35" i="6"/>
  <c r="Y38" i="6"/>
  <c r="AE33" i="6"/>
  <c r="AE35" i="6" s="1"/>
  <c r="AC33" i="6"/>
  <c r="AC35" i="6" s="1"/>
  <c r="AJ33" i="6"/>
  <c r="AJ35" i="6" s="1"/>
  <c r="AF33" i="6"/>
  <c r="AF35" i="6" s="1"/>
  <c r="N48" i="6"/>
  <c r="B46" i="4"/>
  <c r="B49" i="4" s="1"/>
  <c r="B9" i="5" s="1"/>
  <c r="C8" i="5" s="1"/>
  <c r="B44" i="4"/>
  <c r="B7" i="5" s="1"/>
  <c r="C46" i="4"/>
  <c r="C49" i="4" s="1"/>
  <c r="C9" i="5" s="1"/>
  <c r="D8" i="5" s="1"/>
  <c r="D10" i="5" s="1"/>
  <c r="D11" i="5" s="1"/>
  <c r="C44" i="4"/>
  <c r="C31" i="4"/>
  <c r="C32" i="4" s="1"/>
  <c r="E15" i="7" l="1"/>
  <c r="C15" i="7"/>
  <c r="F15" i="7" s="1"/>
  <c r="B50" i="3"/>
  <c r="B20" i="6" s="1"/>
  <c r="B15" i="6"/>
  <c r="D50" i="3"/>
  <c r="D20" i="6" s="1"/>
  <c r="D15" i="6"/>
  <c r="J13" i="6"/>
  <c r="I29" i="6"/>
  <c r="I33" i="6" s="1"/>
  <c r="I35" i="6" s="1"/>
  <c r="I37" i="6" s="1"/>
  <c r="H40" i="6"/>
  <c r="H49" i="6" s="1"/>
  <c r="K39" i="6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Y39" i="6" s="1"/>
  <c r="Z39" i="6" s="1"/>
  <c r="AA39" i="6" s="1"/>
  <c r="AB39" i="6" s="1"/>
  <c r="AC39" i="6" s="1"/>
  <c r="AD39" i="6" s="1"/>
  <c r="AE39" i="6" s="1"/>
  <c r="AF39" i="6" s="1"/>
  <c r="AG39" i="6" s="1"/>
  <c r="AH39" i="6" s="1"/>
  <c r="AI39" i="6" s="1"/>
  <c r="AJ39" i="6" s="1"/>
  <c r="AK39" i="6" s="1"/>
  <c r="AL39" i="6" s="1"/>
  <c r="AM39" i="6" s="1"/>
  <c r="AN39" i="6" s="1"/>
  <c r="O48" i="6"/>
  <c r="C10" i="5"/>
  <c r="C11" i="5" s="1"/>
  <c r="B10" i="5"/>
  <c r="B11" i="5" s="1"/>
  <c r="B2" i="6"/>
  <c r="D15" i="7" l="1"/>
  <c r="K13" i="6"/>
  <c r="J29" i="6"/>
  <c r="J33" i="6" s="1"/>
  <c r="J35" i="6" s="1"/>
  <c r="J37" i="6" s="1"/>
  <c r="I40" i="6"/>
  <c r="I49" i="6" s="1"/>
  <c r="P48" i="6"/>
  <c r="B16" i="7" l="1"/>
  <c r="J40" i="6"/>
  <c r="J49" i="6" s="1"/>
  <c r="L13" i="6"/>
  <c r="K29" i="6"/>
  <c r="K33" i="6" s="1"/>
  <c r="K35" i="6" s="1"/>
  <c r="K37" i="6" s="1"/>
  <c r="Q48" i="6"/>
  <c r="C16" i="7" l="1"/>
  <c r="F16" i="7" s="1"/>
  <c r="E16" i="7"/>
  <c r="K40" i="6"/>
  <c r="K49" i="6" s="1"/>
  <c r="M13" i="6"/>
  <c r="L29" i="6"/>
  <c r="L33" i="6" s="1"/>
  <c r="L35" i="6" s="1"/>
  <c r="L37" i="6" s="1"/>
  <c r="R48" i="6"/>
  <c r="D16" i="7" l="1"/>
  <c r="B17" i="7" s="1"/>
  <c r="N13" i="6"/>
  <c r="M29" i="6"/>
  <c r="M33" i="6" s="1"/>
  <c r="M35" i="6" s="1"/>
  <c r="M37" i="6" s="1"/>
  <c r="L40" i="6"/>
  <c r="L49" i="6" s="1"/>
  <c r="S48" i="6"/>
  <c r="C17" i="7" l="1"/>
  <c r="F17" i="7" s="1"/>
  <c r="E17" i="7"/>
  <c r="M40" i="6"/>
  <c r="M49" i="6" s="1"/>
  <c r="O13" i="6"/>
  <c r="N29" i="6"/>
  <c r="N33" i="6" s="1"/>
  <c r="N35" i="6" s="1"/>
  <c r="N37" i="6" s="1"/>
  <c r="T48" i="6"/>
  <c r="D17" i="7" l="1"/>
  <c r="B18" i="7" s="1"/>
  <c r="P13" i="6"/>
  <c r="P29" i="6" s="1"/>
  <c r="P33" i="6" s="1"/>
  <c r="P35" i="6" s="1"/>
  <c r="O29" i="6"/>
  <c r="O33" i="6" s="1"/>
  <c r="O35" i="6" s="1"/>
  <c r="O37" i="6" s="1"/>
  <c r="N40" i="6"/>
  <c r="N49" i="6" s="1"/>
  <c r="U48" i="6"/>
  <c r="E18" i="7" l="1"/>
  <c r="C18" i="7"/>
  <c r="F18" i="7" s="1"/>
  <c r="O40" i="6"/>
  <c r="O49" i="6" s="1"/>
  <c r="P37" i="6"/>
  <c r="V48" i="6"/>
  <c r="D18" i="7" l="1"/>
  <c r="B19" i="7" s="1"/>
  <c r="P40" i="6"/>
  <c r="P49" i="6" s="1"/>
  <c r="Q37" i="6"/>
  <c r="W48" i="6"/>
  <c r="C19" i="7" l="1"/>
  <c r="F19" i="7" s="1"/>
  <c r="E19" i="7"/>
  <c r="Q40" i="6"/>
  <c r="Q49" i="6" s="1"/>
  <c r="R37" i="6"/>
  <c r="X48" i="6"/>
  <c r="D19" i="7" l="1"/>
  <c r="B20" i="7" s="1"/>
  <c r="E20" i="7" s="1"/>
  <c r="R40" i="6"/>
  <c r="R49" i="6" s="1"/>
  <c r="S37" i="6"/>
  <c r="Y48" i="6"/>
  <c r="C20" i="7" l="1"/>
  <c r="F20" i="7" s="1"/>
  <c r="S40" i="6"/>
  <c r="S49" i="6" s="1"/>
  <c r="T37" i="6"/>
  <c r="Z48" i="6"/>
  <c r="D20" i="7" l="1"/>
  <c r="B21" i="7" s="1"/>
  <c r="E21" i="7" s="1"/>
  <c r="T40" i="6"/>
  <c r="T49" i="6" s="1"/>
  <c r="U37" i="6"/>
  <c r="AA48" i="6"/>
  <c r="C21" i="7" l="1"/>
  <c r="F21" i="7" s="1"/>
  <c r="U40" i="6"/>
  <c r="U49" i="6" s="1"/>
  <c r="V37" i="6"/>
  <c r="AB48" i="6"/>
  <c r="D21" i="7" l="1"/>
  <c r="B22" i="7" s="1"/>
  <c r="C22" i="7" s="1"/>
  <c r="V40" i="6"/>
  <c r="V49" i="6" s="1"/>
  <c r="W37" i="6"/>
  <c r="AC48" i="6"/>
  <c r="E22" i="7" l="1"/>
  <c r="D22" i="7" s="1"/>
  <c r="B23" i="7" s="1"/>
  <c r="E23" i="7" s="1"/>
  <c r="F22" i="7"/>
  <c r="W40" i="6"/>
  <c r="W49" i="6" s="1"/>
  <c r="X37" i="6"/>
  <c r="AD48" i="6"/>
  <c r="C23" i="7" l="1"/>
  <c r="F23" i="7" s="1"/>
  <c r="D23" i="7"/>
  <c r="B24" i="7" s="1"/>
  <c r="C24" i="7" s="1"/>
  <c r="F24" i="7" s="1"/>
  <c r="X40" i="6"/>
  <c r="X49" i="6" s="1"/>
  <c r="Y37" i="6"/>
  <c r="AE48" i="6"/>
  <c r="E24" i="7" l="1"/>
  <c r="D24" i="7" s="1"/>
  <c r="B25" i="7" s="1"/>
  <c r="Y40" i="6"/>
  <c r="Y49" i="6" s="1"/>
  <c r="Z37" i="6"/>
  <c r="AF48" i="6"/>
  <c r="C25" i="7" l="1"/>
  <c r="F25" i="7" s="1"/>
  <c r="E25" i="7"/>
  <c r="Z40" i="6"/>
  <c r="Z49" i="6" s="1"/>
  <c r="AA37" i="6"/>
  <c r="AG48" i="6"/>
  <c r="D25" i="7" l="1"/>
  <c r="B26" i="7" s="1"/>
  <c r="AA40" i="6"/>
  <c r="AA49" i="6" s="1"/>
  <c r="AB37" i="6"/>
  <c r="AH48" i="6"/>
  <c r="C26" i="7" l="1"/>
  <c r="F26" i="7" s="1"/>
  <c r="E26" i="7"/>
  <c r="AB40" i="6"/>
  <c r="AB49" i="6" s="1"/>
  <c r="AC37" i="6"/>
  <c r="AI48" i="6"/>
  <c r="D26" i="7" l="1"/>
  <c r="B27" i="7" s="1"/>
  <c r="AC40" i="6"/>
  <c r="AC49" i="6" s="1"/>
  <c r="AD37" i="6"/>
  <c r="AJ48" i="6"/>
  <c r="C27" i="7" l="1"/>
  <c r="F27" i="7" s="1"/>
  <c r="E27" i="7"/>
  <c r="AD40" i="6"/>
  <c r="AD49" i="6" s="1"/>
  <c r="AE37" i="6"/>
  <c r="AK48" i="6"/>
  <c r="D27" i="7" l="1"/>
  <c r="B28" i="7" s="1"/>
  <c r="C28" i="7" s="1"/>
  <c r="F28" i="7" s="1"/>
  <c r="AE40" i="6"/>
  <c r="AE49" i="6" s="1"/>
  <c r="AF37" i="6"/>
  <c r="AL48" i="6"/>
  <c r="E28" i="7" l="1"/>
  <c r="D28" i="7"/>
  <c r="B29" i="7" s="1"/>
  <c r="AF40" i="6"/>
  <c r="AF49" i="6" s="1"/>
  <c r="AG37" i="6"/>
  <c r="AM48" i="6"/>
  <c r="C29" i="7" l="1"/>
  <c r="F29" i="7" s="1"/>
  <c r="E29" i="7"/>
  <c r="AG40" i="6"/>
  <c r="AG49" i="6" s="1"/>
  <c r="AH37" i="6"/>
  <c r="AN48" i="6"/>
  <c r="D29" i="7" l="1"/>
  <c r="B30" i="7" s="1"/>
  <c r="AH40" i="6"/>
  <c r="AH49" i="6" s="1"/>
  <c r="AI37" i="6"/>
  <c r="C30" i="7" l="1"/>
  <c r="F30" i="7" s="1"/>
  <c r="E30" i="7"/>
  <c r="AI40" i="6"/>
  <c r="AI49" i="6" s="1"/>
  <c r="AJ37" i="6"/>
  <c r="D30" i="7" l="1"/>
  <c r="B31" i="7" s="1"/>
  <c r="C31" i="7" s="1"/>
  <c r="F31" i="7" s="1"/>
  <c r="AJ40" i="6"/>
  <c r="AJ49" i="6" s="1"/>
  <c r="AK37" i="6"/>
  <c r="E31" i="7" l="1"/>
  <c r="D31" i="7" s="1"/>
  <c r="B32" i="7" s="1"/>
  <c r="AK40" i="6"/>
  <c r="AK49" i="6" s="1"/>
  <c r="AL37" i="6"/>
  <c r="C32" i="7" l="1"/>
  <c r="F32" i="7" s="1"/>
  <c r="E32" i="7"/>
  <c r="AL40" i="6"/>
  <c r="AL49" i="6" s="1"/>
  <c r="AM37" i="6"/>
  <c r="D32" i="7" l="1"/>
  <c r="B33" i="7" s="1"/>
  <c r="C33" i="7" s="1"/>
  <c r="F33" i="7" s="1"/>
  <c r="E33" i="7"/>
  <c r="AM40" i="6"/>
  <c r="AM49" i="6" s="1"/>
  <c r="AN37" i="6"/>
  <c r="AN40" i="6" s="1"/>
  <c r="AN49" i="6" s="1"/>
  <c r="D33" i="7" l="1"/>
  <c r="B34" i="7" s="1"/>
  <c r="E34" i="7"/>
  <c r="C34" i="7"/>
  <c r="F34" i="7" s="1"/>
  <c r="D34" i="7" l="1"/>
  <c r="B35" i="7" s="1"/>
  <c r="C35" i="7"/>
  <c r="F35" i="7" s="1"/>
  <c r="E35" i="7"/>
  <c r="D35" i="7" l="1"/>
  <c r="B36" i="7" s="1"/>
  <c r="C36" i="7" l="1"/>
  <c r="F36" i="7" s="1"/>
  <c r="E36" i="7"/>
  <c r="D36" i="7" l="1"/>
  <c r="B37" i="7" s="1"/>
  <c r="E37" i="7" s="1"/>
  <c r="C37" i="7" l="1"/>
  <c r="F37" i="7" s="1"/>
  <c r="D37" i="7" l="1"/>
  <c r="B38" i="7" s="1"/>
  <c r="C38" i="7" l="1"/>
  <c r="F38" i="7" s="1"/>
  <c r="E38" i="7"/>
  <c r="D38" i="7" l="1"/>
  <c r="B39" i="7" s="1"/>
  <c r="C39" i="7" l="1"/>
  <c r="F39" i="7" s="1"/>
  <c r="E39" i="7"/>
  <c r="D39" i="7" l="1"/>
  <c r="B40" i="7" s="1"/>
  <c r="C40" i="7" l="1"/>
  <c r="F40" i="7" s="1"/>
  <c r="E40" i="7"/>
  <c r="D40" i="7" l="1"/>
  <c r="B41" i="7" s="1"/>
  <c r="C41" i="7" s="1"/>
  <c r="E41" i="7" l="1"/>
  <c r="D41" i="7" s="1"/>
  <c r="B42" i="7" s="1"/>
  <c r="F41" i="7"/>
  <c r="C42" i="7" l="1"/>
  <c r="F42" i="7" s="1"/>
  <c r="E42" i="7"/>
  <c r="D42" i="7" l="1"/>
  <c r="B43" i="7" s="1"/>
  <c r="C43" i="7" s="1"/>
  <c r="F43" i="7" s="1"/>
  <c r="E43" i="7"/>
  <c r="D43" i="7" l="1"/>
  <c r="B44" i="7" s="1"/>
  <c r="E44" i="7" l="1"/>
  <c r="C44" i="7"/>
  <c r="F44" i="7" s="1"/>
  <c r="D44" i="7" l="1"/>
  <c r="B45" i="7" s="1"/>
  <c r="E45" i="7"/>
  <c r="C45" i="7"/>
  <c r="F45" i="7" s="1"/>
  <c r="D45" i="7" l="1"/>
  <c r="B46" i="7" s="1"/>
  <c r="C46" i="7" l="1"/>
  <c r="F46" i="7" s="1"/>
  <c r="E46" i="7"/>
  <c r="D46" i="7" s="1"/>
  <c r="B47" i="7" s="1"/>
  <c r="E47" i="7" l="1"/>
  <c r="C47" i="7"/>
  <c r="F47" i="7" s="1"/>
  <c r="D47" i="7" l="1"/>
  <c r="B48" i="7" s="1"/>
  <c r="E48" i="7"/>
  <c r="C48" i="7"/>
  <c r="D48" i="7" s="1"/>
  <c r="B49" i="7" s="1"/>
  <c r="C49" i="7" s="1"/>
  <c r="F49" i="7" s="1"/>
  <c r="F48" i="7" l="1"/>
  <c r="E49" i="7"/>
  <c r="D49" i="7" s="1"/>
  <c r="B50" i="7" s="1"/>
  <c r="C50" i="7" s="1"/>
  <c r="F50" i="7" s="1"/>
  <c r="E50" i="7" l="1"/>
  <c r="D50" i="7" s="1"/>
  <c r="B51" i="7" s="1"/>
  <c r="C51" i="7" l="1"/>
  <c r="F51" i="7" s="1"/>
  <c r="E51" i="7"/>
  <c r="D51" i="7" l="1"/>
  <c r="B52" i="7" s="1"/>
  <c r="E52" i="7" l="1"/>
  <c r="D52" i="7" s="1"/>
  <c r="B53" i="7" s="1"/>
  <c r="C52" i="7"/>
  <c r="F52" i="7" s="1"/>
  <c r="E53" i="7" l="1"/>
  <c r="C53" i="7"/>
  <c r="F53" i="7" s="1"/>
  <c r="D53" i="7" l="1"/>
  <c r="B54" i="7" s="1"/>
  <c r="C54" i="7" l="1"/>
  <c r="F54" i="7" s="1"/>
  <c r="E54" i="7"/>
  <c r="D54" i="7" l="1"/>
  <c r="B55" i="7" s="1"/>
  <c r="E55" i="7" l="1"/>
  <c r="C55" i="7"/>
  <c r="F55" i="7" s="1"/>
  <c r="D55" i="7" l="1"/>
  <c r="B56" i="7" s="1"/>
  <c r="C56" i="7" l="1"/>
  <c r="F56" i="7" s="1"/>
  <c r="E56" i="7"/>
  <c r="D56" i="7" s="1"/>
  <c r="B57" i="7" s="1"/>
  <c r="E57" i="7" l="1"/>
  <c r="C57" i="7"/>
  <c r="F57" i="7" s="1"/>
  <c r="D57" i="7" l="1"/>
  <c r="B58" i="7" s="1"/>
  <c r="E58" i="7"/>
  <c r="C58" i="7"/>
  <c r="F58" i="7" s="1"/>
  <c r="D58" i="7" l="1"/>
  <c r="B59" i="7" s="1"/>
  <c r="C59" i="7"/>
  <c r="F59" i="7" s="1"/>
  <c r="E59" i="7"/>
  <c r="D59" i="7" s="1"/>
  <c r="B60" i="7" s="1"/>
  <c r="C60" i="7" l="1"/>
  <c r="F60" i="7" s="1"/>
  <c r="E60" i="7"/>
  <c r="D60" i="7" s="1"/>
  <c r="B61" i="7" s="1"/>
  <c r="E61" i="7" l="1"/>
  <c r="C61" i="7"/>
  <c r="F61" i="7" s="1"/>
  <c r="D61" i="7" l="1"/>
  <c r="B62" i="7" s="1"/>
  <c r="C62" i="7" l="1"/>
  <c r="F62" i="7" s="1"/>
  <c r="E62" i="7"/>
  <c r="D62" i="7" s="1"/>
  <c r="B63" i="7" s="1"/>
  <c r="E63" i="7" l="1"/>
  <c r="C63" i="7"/>
  <c r="D63" i="7" s="1"/>
  <c r="B64" i="7" s="1"/>
  <c r="C64" i="7" l="1"/>
  <c r="E64" i="7"/>
  <c r="F64" i="7"/>
  <c r="F63" i="7"/>
  <c r="D64" i="7"/>
  <c r="B65" i="7" s="1"/>
  <c r="C65" i="7" l="1"/>
  <c r="F65" i="7" s="1"/>
  <c r="E65" i="7"/>
  <c r="D65" i="7" l="1"/>
  <c r="B66" i="7" s="1"/>
  <c r="C66" i="7" l="1"/>
  <c r="F66" i="7" s="1"/>
  <c r="E66" i="7"/>
  <c r="D66" i="7" l="1"/>
  <c r="B67" i="7" s="1"/>
  <c r="E67" i="7" l="1"/>
  <c r="C67" i="7"/>
  <c r="F67" i="7" s="1"/>
  <c r="D67" i="7" l="1"/>
  <c r="B68" i="7" s="1"/>
  <c r="E68" i="7" l="1"/>
  <c r="F68" i="7"/>
  <c r="C68" i="7"/>
  <c r="D68" i="7" l="1"/>
  <c r="B69" i="7" s="1"/>
  <c r="C69" i="7" l="1"/>
  <c r="F69" i="7" s="1"/>
  <c r="E69" i="7"/>
  <c r="D69" i="7" l="1"/>
  <c r="B70" i="7" s="1"/>
  <c r="C70" i="7" l="1"/>
  <c r="F70" i="7" s="1"/>
  <c r="E70" i="7"/>
  <c r="D70" i="7" l="1"/>
  <c r="B71" i="7" s="1"/>
  <c r="C71" i="7" l="1"/>
  <c r="F71" i="7" s="1"/>
  <c r="E71" i="7"/>
  <c r="D71" i="7" s="1"/>
  <c r="B72" i="7" s="1"/>
  <c r="C72" i="7" l="1"/>
  <c r="E72" i="7"/>
  <c r="D72" i="7" s="1"/>
  <c r="F72" i="7"/>
  <c r="B73" i="7"/>
  <c r="F73" i="7" l="1"/>
  <c r="C73" i="7"/>
  <c r="B74" i="7"/>
  <c r="E73" i="7"/>
  <c r="E74" i="7" l="1"/>
  <c r="B75" i="7"/>
  <c r="C74" i="7"/>
  <c r="F74" i="7"/>
  <c r="D73" i="7"/>
  <c r="F75" i="7" l="1"/>
  <c r="B76" i="7"/>
  <c r="E75" i="7"/>
  <c r="C75" i="7"/>
  <c r="D74" i="7"/>
  <c r="F76" i="7" l="1"/>
  <c r="C76" i="7"/>
  <c r="B77" i="7"/>
  <c r="E76" i="7"/>
  <c r="D76" i="7" s="1"/>
  <c r="D75" i="7"/>
  <c r="B78" i="7" l="1"/>
  <c r="C77" i="7"/>
  <c r="E77" i="7"/>
  <c r="F77" i="7"/>
  <c r="F78" i="7" l="1"/>
  <c r="B79" i="7"/>
  <c r="C78" i="7"/>
  <c r="E78" i="7"/>
  <c r="D77" i="7"/>
  <c r="D78" i="7" l="1"/>
  <c r="B80" i="7"/>
  <c r="E79" i="7"/>
  <c r="D79" i="7" s="1"/>
  <c r="C79" i="7"/>
  <c r="F79" i="7"/>
  <c r="C80" i="7" l="1"/>
  <c r="E80" i="7"/>
  <c r="F80" i="7"/>
  <c r="B81" i="7"/>
  <c r="D80" i="7" l="1"/>
  <c r="E81" i="7"/>
  <c r="F81" i="7"/>
  <c r="C81" i="7"/>
  <c r="B82" i="7"/>
  <c r="D81" i="7" l="1"/>
  <c r="C82" i="7"/>
  <c r="B83" i="7"/>
  <c r="E82" i="7"/>
  <c r="F82" i="7"/>
  <c r="D82" i="7" l="1"/>
  <c r="E83" i="7"/>
  <c r="B84" i="7"/>
  <c r="C83" i="7"/>
  <c r="F83" i="7"/>
  <c r="D83" i="7" l="1"/>
  <c r="B85" i="7"/>
  <c r="C84" i="7"/>
  <c r="E84" i="7"/>
  <c r="F84" i="7"/>
  <c r="F85" i="7" l="1"/>
  <c r="C85" i="7"/>
  <c r="B86" i="7"/>
  <c r="E85" i="7"/>
  <c r="D84" i="7"/>
  <c r="C86" i="7" l="1"/>
  <c r="E86" i="7"/>
  <c r="F86" i="7"/>
  <c r="B87" i="7"/>
  <c r="D85" i="7"/>
  <c r="D86" i="7" l="1"/>
  <c r="E87" i="7"/>
  <c r="B88" i="7"/>
  <c r="F87" i="7"/>
  <c r="C87" i="7"/>
  <c r="D87" i="7" l="1"/>
  <c r="E88" i="7"/>
  <c r="C88" i="7"/>
  <c r="B89" i="7"/>
  <c r="F88" i="7"/>
  <c r="F89" i="7" l="1"/>
  <c r="E89" i="7"/>
  <c r="B90" i="7"/>
  <c r="C89" i="7"/>
  <c r="D88" i="7"/>
  <c r="D89" i="7" l="1"/>
  <c r="F90" i="7"/>
  <c r="C90" i="7"/>
  <c r="B91" i="7"/>
  <c r="E90" i="7"/>
  <c r="B92" i="7" l="1"/>
  <c r="E91" i="7"/>
  <c r="C91" i="7"/>
  <c r="F91" i="7"/>
  <c r="D90" i="7"/>
  <c r="D91" i="7" l="1"/>
  <c r="E92" i="7"/>
  <c r="B93" i="7"/>
  <c r="F92" i="7"/>
  <c r="C92" i="7"/>
  <c r="D92" i="7" l="1"/>
  <c r="F93" i="7"/>
  <c r="B94" i="7"/>
  <c r="C93" i="7"/>
  <c r="E93" i="7"/>
  <c r="E94" i="7" l="1"/>
  <c r="F94" i="7"/>
  <c r="B95" i="7"/>
  <c r="C94" i="7"/>
  <c r="D93" i="7"/>
  <c r="D94" i="7" l="1"/>
  <c r="B96" i="7"/>
  <c r="E95" i="7"/>
  <c r="F95" i="7"/>
  <c r="C95" i="7"/>
  <c r="D95" i="7" l="1"/>
  <c r="E96" i="7"/>
  <c r="C96" i="7"/>
  <c r="F96" i="7"/>
  <c r="B97" i="7"/>
  <c r="D96" i="7" l="1"/>
  <c r="C97" i="7"/>
  <c r="E97" i="7"/>
  <c r="F97" i="7"/>
  <c r="B98" i="7"/>
  <c r="F98" i="7" l="1"/>
  <c r="B99" i="7"/>
  <c r="C98" i="7"/>
  <c r="E98" i="7"/>
  <c r="D97" i="7"/>
  <c r="B100" i="7" l="1"/>
  <c r="F99" i="7"/>
  <c r="C99" i="7"/>
  <c r="E99" i="7"/>
  <c r="D98" i="7"/>
  <c r="E100" i="7" l="1"/>
  <c r="F100" i="7"/>
  <c r="B101" i="7"/>
  <c r="C100" i="7"/>
  <c r="D99" i="7"/>
  <c r="D100" i="7" l="1"/>
  <c r="B102" i="7"/>
  <c r="C101" i="7"/>
  <c r="E101" i="7"/>
  <c r="F101" i="7"/>
  <c r="B103" i="7" l="1"/>
  <c r="C102" i="7"/>
  <c r="E102" i="7"/>
  <c r="F102" i="7"/>
  <c r="D101" i="7"/>
  <c r="F103" i="7" l="1"/>
  <c r="C103" i="7"/>
  <c r="E103" i="7"/>
  <c r="B104" i="7"/>
  <c r="D102" i="7"/>
  <c r="C104" i="7" l="1"/>
  <c r="E104" i="7"/>
  <c r="B105" i="7"/>
  <c r="F104" i="7"/>
  <c r="D103" i="7"/>
  <c r="B106" i="7" l="1"/>
  <c r="F105" i="7"/>
  <c r="C105" i="7"/>
  <c r="E105" i="7"/>
  <c r="D104" i="7"/>
  <c r="C106" i="7" l="1"/>
  <c r="F106" i="7"/>
  <c r="B107" i="7"/>
  <c r="E106" i="7"/>
  <c r="D105" i="7"/>
  <c r="E107" i="7" l="1"/>
  <c r="C107" i="7"/>
  <c r="B108" i="7"/>
  <c r="F107" i="7"/>
  <c r="D106" i="7"/>
  <c r="D107" i="7" l="1"/>
  <c r="E108" i="7"/>
  <c r="B109" i="7"/>
  <c r="C108" i="7"/>
  <c r="F108" i="7"/>
  <c r="D108" i="7" l="1"/>
  <c r="F109" i="7"/>
  <c r="B110" i="7"/>
  <c r="E109" i="7"/>
  <c r="C109" i="7"/>
  <c r="D109" i="7" l="1"/>
  <c r="C110" i="7"/>
  <c r="E110" i="7"/>
  <c r="F110" i="7"/>
  <c r="B111" i="7"/>
  <c r="B112" i="7" l="1"/>
  <c r="E111" i="7"/>
  <c r="F111" i="7"/>
  <c r="C111" i="7"/>
  <c r="D110" i="7"/>
  <c r="D111" i="7" l="1"/>
  <c r="B113" i="7"/>
  <c r="C112" i="7"/>
  <c r="F112" i="7"/>
  <c r="E112" i="7"/>
  <c r="D112" i="7" s="1"/>
  <c r="C113" i="7" l="1"/>
  <c r="B114" i="7"/>
  <c r="E113" i="7"/>
  <c r="F113" i="7"/>
  <c r="C114" i="7" l="1"/>
  <c r="F114" i="7"/>
  <c r="B115" i="7"/>
  <c r="E114" i="7"/>
  <c r="D114" i="7" s="1"/>
  <c r="D113" i="7"/>
  <c r="F115" i="7" l="1"/>
  <c r="C115" i="7"/>
  <c r="E115" i="7"/>
  <c r="B116" i="7"/>
  <c r="D115" i="7" l="1"/>
  <c r="F116" i="7"/>
  <c r="E116" i="7"/>
  <c r="B117" i="7"/>
  <c r="C116" i="7"/>
  <c r="D116" i="7" l="1"/>
  <c r="F117" i="7"/>
  <c r="B118" i="7"/>
  <c r="E117" i="7"/>
  <c r="C117" i="7"/>
  <c r="D117" i="7" l="1"/>
  <c r="B119" i="7"/>
  <c r="C118" i="7"/>
  <c r="F118" i="7"/>
  <c r="E118" i="7"/>
  <c r="E119" i="7" l="1"/>
  <c r="F119" i="7"/>
  <c r="B120" i="7"/>
  <c r="C119" i="7"/>
  <c r="D118" i="7"/>
  <c r="B121" i="7" l="1"/>
  <c r="C120" i="7"/>
  <c r="E120" i="7"/>
  <c r="F120" i="7"/>
  <c r="D119" i="7"/>
  <c r="C121" i="7" l="1"/>
  <c r="F121" i="7"/>
  <c r="B122" i="7"/>
  <c r="E121" i="7"/>
  <c r="D120" i="7"/>
  <c r="B123" i="7" l="1"/>
  <c r="F122" i="7"/>
  <c r="C122" i="7"/>
  <c r="E122" i="7"/>
  <c r="D121" i="7"/>
  <c r="B124" i="7" l="1"/>
  <c r="F123" i="7"/>
  <c r="E123" i="7"/>
  <c r="C123" i="7"/>
  <c r="D122" i="7"/>
  <c r="C124" i="7" l="1"/>
  <c r="B125" i="7"/>
  <c r="E124" i="7"/>
  <c r="F124" i="7"/>
  <c r="D123" i="7"/>
  <c r="F125" i="7" l="1"/>
  <c r="C125" i="7"/>
  <c r="E125" i="7"/>
  <c r="B126" i="7"/>
  <c r="D124" i="7"/>
  <c r="E126" i="7" l="1"/>
  <c r="C126" i="7"/>
  <c r="B127" i="7"/>
  <c r="F126" i="7"/>
  <c r="D125" i="7"/>
  <c r="D126" i="7" l="1"/>
  <c r="B128" i="7"/>
  <c r="E127" i="7"/>
  <c r="F127" i="7"/>
  <c r="C127" i="7"/>
  <c r="D127" i="7" l="1"/>
  <c r="E128" i="7"/>
  <c r="C128" i="7"/>
  <c r="F128" i="7"/>
  <c r="B129" i="7"/>
  <c r="D128" i="7" l="1"/>
  <c r="E129" i="7"/>
  <c r="B130" i="7"/>
  <c r="F129" i="7"/>
  <c r="C129" i="7"/>
  <c r="D129" i="7" l="1"/>
  <c r="B131" i="7"/>
  <c r="C130" i="7"/>
  <c r="E130" i="7"/>
  <c r="F130" i="7"/>
  <c r="E131" i="7" l="1"/>
  <c r="F131" i="7"/>
  <c r="B132" i="7"/>
  <c r="C131" i="7"/>
  <c r="D130" i="7"/>
  <c r="D131" i="7" l="1"/>
  <c r="E132" i="7"/>
  <c r="F132" i="7"/>
  <c r="B133" i="7"/>
  <c r="C132" i="7"/>
  <c r="D132" i="7" l="1"/>
  <c r="E133" i="7"/>
  <c r="F133" i="7"/>
  <c r="B134" i="7"/>
  <c r="C133" i="7"/>
  <c r="D133" i="7" l="1"/>
  <c r="C134" i="7"/>
  <c r="E134" i="7"/>
  <c r="F134" i="7"/>
  <c r="B135" i="7"/>
  <c r="D134" i="7" l="1"/>
  <c r="C135" i="7"/>
  <c r="E135" i="7"/>
  <c r="B136" i="7"/>
  <c r="F135" i="7"/>
  <c r="E136" i="7" l="1"/>
  <c r="F136" i="7"/>
  <c r="B137" i="7"/>
  <c r="C136" i="7"/>
  <c r="D135" i="7"/>
  <c r="D136" i="7" l="1"/>
  <c r="C137" i="7"/>
  <c r="B138" i="7"/>
  <c r="E137" i="7"/>
  <c r="F137" i="7"/>
  <c r="F138" i="7" l="1"/>
  <c r="B139" i="7"/>
  <c r="C138" i="7"/>
  <c r="E138" i="7"/>
  <c r="D137" i="7"/>
  <c r="F139" i="7" l="1"/>
  <c r="C139" i="7"/>
  <c r="E139" i="7"/>
  <c r="B140" i="7"/>
  <c r="D138" i="7"/>
  <c r="D139" i="7" l="1"/>
  <c r="F140" i="7"/>
  <c r="B141" i="7"/>
  <c r="E140" i="7"/>
  <c r="C140" i="7"/>
  <c r="B142" i="7" l="1"/>
  <c r="E141" i="7"/>
  <c r="F141" i="7"/>
  <c r="C141" i="7"/>
  <c r="D140" i="7"/>
  <c r="D141" i="7" l="1"/>
  <c r="B143" i="7"/>
  <c r="C142" i="7"/>
  <c r="F142" i="7"/>
  <c r="E142" i="7"/>
  <c r="D142" i="7" s="1"/>
  <c r="F143" i="7" l="1"/>
  <c r="C143" i="7"/>
  <c r="B144" i="7"/>
  <c r="E143" i="7"/>
  <c r="C144" i="7" l="1"/>
  <c r="F144" i="7"/>
  <c r="B145" i="7"/>
  <c r="E144" i="7"/>
  <c r="D144" i="7" s="1"/>
  <c r="D143" i="7"/>
  <c r="B146" i="7" l="1"/>
  <c r="E145" i="7"/>
  <c r="D145" i="7" s="1"/>
  <c r="C145" i="7"/>
  <c r="F145" i="7"/>
  <c r="B147" i="7" l="1"/>
  <c r="F146" i="7"/>
  <c r="C146" i="7"/>
  <c r="E146" i="7"/>
  <c r="E147" i="7" l="1"/>
  <c r="C147" i="7"/>
  <c r="B148" i="7"/>
  <c r="F147" i="7"/>
  <c r="D146" i="7"/>
  <c r="B149" i="7" l="1"/>
  <c r="C148" i="7"/>
  <c r="E148" i="7"/>
  <c r="F148" i="7"/>
  <c r="D147" i="7"/>
  <c r="C149" i="7" l="1"/>
  <c r="F149" i="7"/>
  <c r="B150" i="7"/>
  <c r="E149" i="7"/>
  <c r="D149" i="7" s="1"/>
  <c r="D148" i="7"/>
  <c r="C150" i="7" l="1"/>
  <c r="F150" i="7"/>
  <c r="E150" i="7"/>
  <c r="B151" i="7"/>
  <c r="D150" i="7" l="1"/>
  <c r="F151" i="7"/>
  <c r="B152" i="7"/>
  <c r="E151" i="7"/>
  <c r="C151" i="7"/>
  <c r="D151" i="7" l="1"/>
  <c r="F152" i="7"/>
  <c r="E152" i="7"/>
  <c r="D152" i="7" s="1"/>
  <c r="C152" i="7"/>
  <c r="B153" i="7"/>
  <c r="C153" i="7" l="1"/>
  <c r="F153" i="7"/>
  <c r="B154" i="7"/>
  <c r="E153" i="7"/>
  <c r="C154" i="7" l="1"/>
  <c r="E154" i="7"/>
  <c r="D154" i="7" s="1"/>
  <c r="F154" i="7"/>
  <c r="B155" i="7"/>
  <c r="D153" i="7"/>
  <c r="F155" i="7" l="1"/>
  <c r="C155" i="7"/>
  <c r="B156" i="7"/>
  <c r="E155" i="7"/>
  <c r="F156" i="7" l="1"/>
  <c r="C156" i="7"/>
  <c r="E156" i="7"/>
  <c r="B157" i="7"/>
  <c r="D155" i="7"/>
  <c r="D156" i="7" l="1"/>
  <c r="C157" i="7"/>
  <c r="B158" i="7"/>
  <c r="F157" i="7"/>
  <c r="E157" i="7"/>
  <c r="B159" i="7" l="1"/>
  <c r="F158" i="7"/>
  <c r="E158" i="7"/>
  <c r="C158" i="7"/>
  <c r="D157" i="7"/>
  <c r="D158" i="7" l="1"/>
  <c r="F159" i="7"/>
  <c r="B160" i="7"/>
  <c r="E159" i="7"/>
  <c r="C159" i="7"/>
  <c r="D159" i="7" l="1"/>
  <c r="C160" i="7"/>
  <c r="B161" i="7"/>
  <c r="F160" i="7"/>
  <c r="E160" i="7"/>
  <c r="D160" i="7" l="1"/>
  <c r="F161" i="7"/>
  <c r="C161" i="7"/>
  <c r="B162" i="7"/>
  <c r="E161" i="7"/>
  <c r="D161" i="7" s="1"/>
  <c r="E162" i="7" l="1"/>
  <c r="B163" i="7"/>
  <c r="F162" i="7"/>
  <c r="C162" i="7"/>
  <c r="D162" i="7" l="1"/>
  <c r="E163" i="7"/>
  <c r="C163" i="7"/>
  <c r="B164" i="7"/>
  <c r="F163" i="7"/>
  <c r="D163" i="7" l="1"/>
  <c r="F164" i="7"/>
  <c r="E164" i="7"/>
  <c r="B165" i="7"/>
  <c r="C164" i="7"/>
  <c r="D164" i="7" l="1"/>
  <c r="F165" i="7"/>
  <c r="E165" i="7"/>
  <c r="B166" i="7"/>
  <c r="C165" i="7"/>
  <c r="D165" i="7" l="1"/>
  <c r="B167" i="7"/>
  <c r="E166" i="7"/>
  <c r="F166" i="7"/>
  <c r="C166" i="7"/>
  <c r="D166" i="7" l="1"/>
  <c r="F167" i="7"/>
  <c r="C167" i="7"/>
  <c r="E167" i="7"/>
  <c r="B168" i="7"/>
  <c r="D167" i="7" l="1"/>
  <c r="C168" i="7"/>
  <c r="E168" i="7"/>
  <c r="B169" i="7"/>
  <c r="F168" i="7"/>
  <c r="D168" i="7" l="1"/>
  <c r="B170" i="7"/>
  <c r="C169" i="7"/>
  <c r="E169" i="7"/>
  <c r="F169" i="7"/>
  <c r="D169" i="7" l="1"/>
  <c r="F170" i="7"/>
  <c r="B171" i="7"/>
  <c r="C170" i="7"/>
  <c r="E170" i="7"/>
  <c r="D170" i="7" s="1"/>
  <c r="E171" i="7" l="1"/>
  <c r="F171" i="7"/>
  <c r="B172" i="7"/>
  <c r="C171" i="7"/>
  <c r="C172" i="7" l="1"/>
  <c r="B173" i="7"/>
  <c r="F172" i="7"/>
  <c r="E172" i="7"/>
  <c r="D172" i="7" s="1"/>
  <c r="D171" i="7"/>
  <c r="F173" i="7" l="1"/>
  <c r="C173" i="7"/>
  <c r="E173" i="7"/>
  <c r="B174" i="7"/>
  <c r="D173" i="7" l="1"/>
  <c r="C174" i="7"/>
  <c r="B175" i="7"/>
  <c r="E174" i="7"/>
  <c r="F174" i="7"/>
  <c r="E175" i="7" l="1"/>
  <c r="C175" i="7"/>
  <c r="B176" i="7"/>
  <c r="F175" i="7"/>
  <c r="D174" i="7"/>
  <c r="E176" i="7" l="1"/>
  <c r="C176" i="7"/>
  <c r="F176" i="7"/>
  <c r="B177" i="7"/>
  <c r="D175" i="7"/>
  <c r="D176" i="7" l="1"/>
  <c r="E177" i="7"/>
  <c r="B178" i="7"/>
  <c r="C177" i="7"/>
  <c r="F177" i="7"/>
  <c r="D177" i="7" l="1"/>
  <c r="B179" i="7"/>
  <c r="F178" i="7"/>
  <c r="C178" i="7"/>
  <c r="E178" i="7"/>
  <c r="E179" i="7" l="1"/>
  <c r="F179" i="7"/>
  <c r="C179" i="7"/>
  <c r="B180" i="7"/>
  <c r="D178" i="7"/>
  <c r="D179" i="7" l="1"/>
  <c r="F180" i="7"/>
  <c r="B181" i="7"/>
  <c r="C180" i="7"/>
  <c r="E180" i="7"/>
  <c r="C181" i="7" l="1"/>
  <c r="E181" i="7"/>
  <c r="D181" i="7" s="1"/>
  <c r="B182" i="7"/>
  <c r="F181" i="7"/>
  <c r="D180" i="7"/>
  <c r="C182" i="7" l="1"/>
  <c r="B183" i="7"/>
  <c r="E182" i="7"/>
  <c r="F182" i="7"/>
  <c r="D182" i="7" l="1"/>
  <c r="F183" i="7"/>
  <c r="C183" i="7"/>
  <c r="E183" i="7"/>
  <c r="B184" i="7"/>
  <c r="D183" i="7" l="1"/>
  <c r="B185" i="7"/>
  <c r="C184" i="7"/>
  <c r="E184" i="7"/>
  <c r="F184" i="7"/>
  <c r="B186" i="7" l="1"/>
  <c r="E185" i="7"/>
  <c r="C185" i="7"/>
  <c r="F185" i="7"/>
  <c r="D184" i="7"/>
  <c r="D185" i="7" l="1"/>
  <c r="E186" i="7"/>
  <c r="B187" i="7"/>
  <c r="F186" i="7"/>
  <c r="C186" i="7"/>
  <c r="C187" i="7" l="1"/>
  <c r="F187" i="7"/>
  <c r="E187" i="7"/>
  <c r="D187" i="7" s="1"/>
  <c r="B188" i="7"/>
  <c r="D186" i="7"/>
  <c r="E188" i="7" l="1"/>
  <c r="F188" i="7"/>
  <c r="C188" i="7"/>
  <c r="B189" i="7"/>
  <c r="D188" i="7" l="1"/>
  <c r="E189" i="7"/>
  <c r="F189" i="7"/>
  <c r="B190" i="7"/>
  <c r="C189" i="7"/>
  <c r="D189" i="7" l="1"/>
  <c r="E190" i="7"/>
  <c r="F190" i="7"/>
  <c r="C190" i="7"/>
  <c r="B191" i="7"/>
  <c r="D190" i="7" l="1"/>
  <c r="B192" i="7"/>
  <c r="C191" i="7"/>
  <c r="E191" i="7"/>
  <c r="F191" i="7"/>
  <c r="F192" i="7" l="1"/>
  <c r="B193" i="7"/>
  <c r="C192" i="7"/>
  <c r="E192" i="7"/>
  <c r="D192" i="7" s="1"/>
  <c r="D191" i="7"/>
  <c r="B194" i="7" l="1"/>
  <c r="C193" i="7"/>
  <c r="E193" i="7"/>
  <c r="F193" i="7"/>
  <c r="E194" i="7" l="1"/>
  <c r="C194" i="7"/>
  <c r="B195" i="7"/>
  <c r="F194" i="7"/>
  <c r="D193" i="7"/>
  <c r="F195" i="7" l="1"/>
  <c r="C195" i="7"/>
  <c r="B196" i="7"/>
  <c r="E195" i="7"/>
  <c r="D194" i="7"/>
  <c r="B197" i="7" l="1"/>
  <c r="F196" i="7"/>
  <c r="E196" i="7"/>
  <c r="C196" i="7"/>
  <c r="D195" i="7"/>
  <c r="F197" i="7" l="1"/>
  <c r="E197" i="7"/>
  <c r="C197" i="7"/>
  <c r="B198" i="7"/>
  <c r="D196" i="7"/>
  <c r="D197" i="7" l="1"/>
  <c r="B199" i="7"/>
  <c r="E198" i="7"/>
  <c r="F198" i="7"/>
  <c r="C198" i="7"/>
  <c r="D198" i="7" l="1"/>
  <c r="E199" i="7"/>
  <c r="F199" i="7"/>
  <c r="C199" i="7"/>
  <c r="B200" i="7"/>
  <c r="F200" i="7" l="1"/>
  <c r="B201" i="7"/>
  <c r="C200" i="7"/>
  <c r="E200" i="7"/>
  <c r="D199" i="7"/>
  <c r="B202" i="7" l="1"/>
  <c r="F201" i="7"/>
  <c r="E201" i="7"/>
  <c r="D201" i="7" s="1"/>
  <c r="C201" i="7"/>
  <c r="D200" i="7"/>
  <c r="B203" i="7" l="1"/>
  <c r="F202" i="7"/>
  <c r="C202" i="7"/>
  <c r="E202" i="7"/>
  <c r="F203" i="7" l="1"/>
  <c r="B204" i="7"/>
  <c r="C203" i="7"/>
  <c r="E203" i="7"/>
  <c r="D202" i="7"/>
  <c r="B205" i="7" l="1"/>
  <c r="E204" i="7"/>
  <c r="F204" i="7"/>
  <c r="C204" i="7"/>
  <c r="D203" i="7"/>
  <c r="D204" i="7" l="1"/>
  <c r="F205" i="7"/>
  <c r="E205" i="7"/>
  <c r="C205" i="7"/>
  <c r="B206" i="7"/>
  <c r="D205" i="7" l="1"/>
  <c r="E206" i="7"/>
  <c r="C206" i="7"/>
  <c r="F206" i="7"/>
  <c r="B207" i="7"/>
  <c r="B208" i="7" l="1"/>
  <c r="E207" i="7"/>
  <c r="F207" i="7"/>
  <c r="C207" i="7"/>
  <c r="D206" i="7"/>
  <c r="D207" i="7" l="1"/>
  <c r="C208" i="7"/>
  <c r="E208" i="7"/>
  <c r="D208" i="7" s="1"/>
  <c r="F208" i="7"/>
  <c r="B209" i="7"/>
  <c r="F209" i="7" l="1"/>
  <c r="B210" i="7"/>
  <c r="C209" i="7"/>
  <c r="E209" i="7"/>
  <c r="F210" i="7" l="1"/>
  <c r="B211" i="7"/>
  <c r="C210" i="7"/>
  <c r="E210" i="7"/>
  <c r="D209" i="7"/>
  <c r="E211" i="7" l="1"/>
  <c r="F211" i="7"/>
  <c r="C211" i="7"/>
  <c r="B212" i="7"/>
  <c r="D210" i="7"/>
  <c r="E212" i="7" l="1"/>
  <c r="F212" i="7"/>
  <c r="B213" i="7"/>
  <c r="C212" i="7"/>
  <c r="D211" i="7"/>
  <c r="F213" i="7" l="1"/>
  <c r="B214" i="7"/>
  <c r="C213" i="7"/>
  <c r="E213" i="7"/>
  <c r="D212" i="7"/>
  <c r="C214" i="7" l="1"/>
  <c r="E214" i="7"/>
  <c r="D214" i="7" s="1"/>
  <c r="F214" i="7"/>
  <c r="B215" i="7"/>
  <c r="D213" i="7"/>
  <c r="C215" i="7" l="1"/>
  <c r="B216" i="7"/>
  <c r="E215" i="7"/>
  <c r="D215" i="7" s="1"/>
  <c r="F215" i="7"/>
  <c r="C216" i="7" l="1"/>
  <c r="F216" i="7"/>
  <c r="B217" i="7"/>
  <c r="E216" i="7"/>
  <c r="D216" i="7" s="1"/>
  <c r="E217" i="7" l="1"/>
  <c r="F217" i="7"/>
  <c r="C217" i="7"/>
  <c r="B218" i="7"/>
  <c r="B219" i="7" l="1"/>
  <c r="C218" i="7"/>
  <c r="F218" i="7"/>
  <c r="E218" i="7"/>
  <c r="D217" i="7"/>
  <c r="C219" i="7" l="1"/>
  <c r="B220" i="7"/>
  <c r="F219" i="7"/>
  <c r="E219" i="7"/>
  <c r="D219" i="7" s="1"/>
  <c r="D218" i="7"/>
  <c r="C220" i="7" l="1"/>
  <c r="F220" i="7"/>
  <c r="B221" i="7"/>
  <c r="E220" i="7"/>
  <c r="E221" i="7" l="1"/>
  <c r="F221" i="7"/>
  <c r="B222" i="7"/>
  <c r="C221" i="7"/>
  <c r="D220" i="7"/>
  <c r="D221" i="7" l="1"/>
  <c r="C222" i="7"/>
  <c r="B223" i="7"/>
  <c r="E222" i="7"/>
  <c r="F222" i="7"/>
  <c r="C223" i="7" l="1"/>
  <c r="E223" i="7"/>
  <c r="F223" i="7"/>
  <c r="B224" i="7"/>
  <c r="D222" i="7"/>
  <c r="D223" i="7" l="1"/>
  <c r="C224" i="7"/>
  <c r="E224" i="7"/>
  <c r="F224" i="7"/>
  <c r="B225" i="7"/>
  <c r="C225" i="7" l="1"/>
  <c r="E225" i="7"/>
  <c r="B226" i="7"/>
  <c r="F225" i="7"/>
  <c r="D224" i="7"/>
  <c r="B227" i="7" l="1"/>
  <c r="C226" i="7"/>
  <c r="E226" i="7"/>
  <c r="F226" i="7"/>
  <c r="D225" i="7"/>
  <c r="B228" i="7" l="1"/>
  <c r="E227" i="7"/>
  <c r="F227" i="7"/>
  <c r="C227" i="7"/>
  <c r="D226" i="7"/>
  <c r="D227" i="7" l="1"/>
  <c r="E228" i="7"/>
  <c r="B229" i="7"/>
  <c r="F228" i="7"/>
  <c r="C228" i="7"/>
  <c r="D228" i="7" l="1"/>
  <c r="C229" i="7"/>
  <c r="E229" i="7"/>
  <c r="F229" i="7"/>
  <c r="B230" i="7"/>
  <c r="D229" i="7" l="1"/>
  <c r="E230" i="7"/>
  <c r="F230" i="7"/>
  <c r="B231" i="7"/>
  <c r="C230" i="7"/>
  <c r="D230" i="7" l="1"/>
  <c r="C231" i="7"/>
  <c r="B232" i="7"/>
  <c r="E231" i="7"/>
  <c r="F231" i="7"/>
  <c r="C232" i="7" l="1"/>
  <c r="F232" i="7"/>
  <c r="E232" i="7"/>
  <c r="B233" i="7"/>
  <c r="D231" i="7"/>
  <c r="C233" i="7" l="1"/>
  <c r="E233" i="7"/>
  <c r="B234" i="7"/>
  <c r="F233" i="7"/>
  <c r="D232" i="7"/>
  <c r="E234" i="7" l="1"/>
  <c r="B235" i="7"/>
  <c r="C234" i="7"/>
  <c r="F234" i="7"/>
  <c r="D233" i="7"/>
  <c r="D234" i="7" l="1"/>
  <c r="C235" i="7"/>
  <c r="B236" i="7"/>
  <c r="E235" i="7"/>
  <c r="F235" i="7"/>
  <c r="E236" i="7" l="1"/>
  <c r="F236" i="7"/>
  <c r="B237" i="7"/>
  <c r="C236" i="7"/>
  <c r="D235" i="7"/>
  <c r="D236" i="7" l="1"/>
  <c r="F237" i="7"/>
  <c r="C237" i="7"/>
  <c r="E237" i="7"/>
  <c r="B238" i="7"/>
  <c r="D237" i="7" l="1"/>
  <c r="B239" i="7"/>
  <c r="C238" i="7"/>
  <c r="E238" i="7"/>
  <c r="F238" i="7"/>
  <c r="F239" i="7" l="1"/>
  <c r="B240" i="7"/>
  <c r="C239" i="7"/>
  <c r="E239" i="7"/>
  <c r="D239" i="7" s="1"/>
  <c r="D238" i="7"/>
  <c r="C240" i="7" l="1"/>
  <c r="B241" i="7"/>
  <c r="F240" i="7"/>
  <c r="E240" i="7"/>
  <c r="D240" i="7" s="1"/>
  <c r="B242" i="7" l="1"/>
  <c r="C241" i="7"/>
  <c r="F241" i="7"/>
  <c r="E241" i="7"/>
  <c r="F242" i="7" l="1"/>
  <c r="C242" i="7"/>
  <c r="E242" i="7"/>
  <c r="B243" i="7"/>
  <c r="D241" i="7"/>
  <c r="D242" i="7" l="1"/>
  <c r="B244" i="7"/>
  <c r="C243" i="7"/>
  <c r="F243" i="7"/>
  <c r="E243" i="7"/>
  <c r="D243" i="7" l="1"/>
  <c r="B245" i="7"/>
  <c r="C244" i="7"/>
  <c r="E244" i="7"/>
  <c r="F244" i="7"/>
  <c r="F245" i="7" l="1"/>
  <c r="B246" i="7"/>
  <c r="C245" i="7"/>
  <c r="E245" i="7"/>
  <c r="D245" i="7" s="1"/>
  <c r="D244" i="7"/>
  <c r="B247" i="7" l="1"/>
  <c r="E246" i="7"/>
  <c r="C246" i="7"/>
  <c r="F246" i="7"/>
  <c r="D246" i="7" l="1"/>
  <c r="F247" i="7"/>
  <c r="C247" i="7"/>
  <c r="E247" i="7"/>
  <c r="B248" i="7"/>
  <c r="D247" i="7" l="1"/>
  <c r="F248" i="7"/>
  <c r="E248" i="7"/>
  <c r="C248" i="7"/>
  <c r="B249" i="7"/>
  <c r="C249" i="7" l="1"/>
  <c r="F249" i="7"/>
  <c r="B250" i="7"/>
  <c r="E249" i="7"/>
  <c r="D248" i="7"/>
  <c r="E250" i="7" l="1"/>
  <c r="B251" i="7"/>
  <c r="C250" i="7"/>
  <c r="C10" i="7" s="1"/>
  <c r="F250" i="7"/>
  <c r="D249" i="7"/>
  <c r="D250" i="7" l="1"/>
  <c r="D10" i="7" s="1"/>
  <c r="E10" i="7"/>
  <c r="B252" i="7"/>
  <c r="E251" i="7"/>
  <c r="F251" i="7"/>
  <c r="C251" i="7"/>
  <c r="E252" i="7" l="1"/>
  <c r="C252" i="7"/>
  <c r="F252" i="7"/>
  <c r="B253" i="7"/>
  <c r="D251" i="7"/>
  <c r="D252" i="7" l="1"/>
  <c r="B254" i="7"/>
  <c r="F253" i="7"/>
  <c r="C253" i="7"/>
  <c r="E253" i="7"/>
  <c r="E254" i="7" l="1"/>
  <c r="B255" i="7"/>
  <c r="C254" i="7"/>
  <c r="F254" i="7"/>
  <c r="D253" i="7"/>
  <c r="D254" i="7" l="1"/>
  <c r="C255" i="7"/>
  <c r="B256" i="7"/>
  <c r="E255" i="7"/>
  <c r="F255" i="7"/>
  <c r="B257" i="7" l="1"/>
  <c r="F256" i="7"/>
  <c r="E256" i="7"/>
  <c r="C256" i="7"/>
  <c r="D255" i="7"/>
  <c r="E257" i="7" l="1"/>
  <c r="B258" i="7"/>
  <c r="C257" i="7"/>
  <c r="F257" i="7"/>
  <c r="D256" i="7"/>
  <c r="D257" i="7" l="1"/>
  <c r="F258" i="7"/>
  <c r="C258" i="7"/>
  <c r="B259" i="7"/>
  <c r="E258" i="7"/>
  <c r="C259" i="7" l="1"/>
  <c r="B260" i="7"/>
  <c r="E259" i="7"/>
  <c r="F259" i="7"/>
  <c r="D258" i="7"/>
  <c r="E260" i="7" l="1"/>
  <c r="F260" i="7"/>
  <c r="C260" i="7"/>
  <c r="D259" i="7"/>
  <c r="D260" i="7" l="1"/>
</calcChain>
</file>

<file path=xl/sharedStrings.xml><?xml version="1.0" encoding="utf-8"?>
<sst xmlns="http://schemas.openxmlformats.org/spreadsheetml/2006/main" count="377" uniqueCount="140">
  <si>
    <t>PRODOTTI</t>
  </si>
  <si>
    <t>A</t>
  </si>
  <si>
    <t>B</t>
  </si>
  <si>
    <t>C</t>
  </si>
  <si>
    <t xml:space="preserve"> </t>
  </si>
  <si>
    <t>SCHEDA PRODOTTI</t>
  </si>
  <si>
    <t>M.P.</t>
  </si>
  <si>
    <t>M.D.</t>
  </si>
  <si>
    <t>H</t>
  </si>
  <si>
    <t>E/H</t>
  </si>
  <si>
    <t>COSTO DIPENDENTE</t>
  </si>
  <si>
    <t>ORE</t>
  </si>
  <si>
    <t>COSTO ORA</t>
  </si>
  <si>
    <t>TOT M.D.</t>
  </si>
  <si>
    <t>TOT</t>
  </si>
  <si>
    <t>VENDITE</t>
  </si>
  <si>
    <t>CANALI</t>
  </si>
  <si>
    <t>DIRETTA</t>
  </si>
  <si>
    <t>RETE AGENTI</t>
  </si>
  <si>
    <t>E-COMMERCE</t>
  </si>
  <si>
    <t>E-COMMERCE B2C</t>
  </si>
  <si>
    <t>CLIENTI</t>
  </si>
  <si>
    <t>RICAVI A</t>
  </si>
  <si>
    <t>RICAVI B</t>
  </si>
  <si>
    <t>RICAVI C</t>
  </si>
  <si>
    <t>TOTALE</t>
  </si>
  <si>
    <t>AGENTI</t>
  </si>
  <si>
    <t>Colonna1</t>
  </si>
  <si>
    <t>Colonna2</t>
  </si>
  <si>
    <t>Colonna3</t>
  </si>
  <si>
    <t>Colonna4</t>
  </si>
  <si>
    <t>Colonna5</t>
  </si>
  <si>
    <t>Colonna6</t>
  </si>
  <si>
    <t>Colonna8</t>
  </si>
  <si>
    <t>Colonna10</t>
  </si>
  <si>
    <t>Colonna11</t>
  </si>
  <si>
    <t>Colonna12</t>
  </si>
  <si>
    <t>Colonna7</t>
  </si>
  <si>
    <t>Colonna14</t>
  </si>
  <si>
    <t>Colonna15</t>
  </si>
  <si>
    <t>Colonna16</t>
  </si>
  <si>
    <t>provvigioni</t>
  </si>
  <si>
    <t>commissione piattaforma</t>
  </si>
  <si>
    <t>sconto prezzo listino</t>
  </si>
  <si>
    <t>PREZZO listino</t>
  </si>
  <si>
    <t>prezzo Diretta e Agenti</t>
  </si>
  <si>
    <t>PROVVIGIONI</t>
  </si>
  <si>
    <t>COMMISSIONI PIATTAFORMA</t>
  </si>
  <si>
    <t>COSTI DIRETTI DI VENDITA</t>
  </si>
  <si>
    <t>TOT A</t>
  </si>
  <si>
    <t>TOT B</t>
  </si>
  <si>
    <t>TOT C</t>
  </si>
  <si>
    <t>COSTO M.P.</t>
  </si>
  <si>
    <t>COSTO M.D.</t>
  </si>
  <si>
    <t>N° ORE</t>
  </si>
  <si>
    <t>EURO</t>
  </si>
  <si>
    <t>N° DIPENDENTI DIRETTI</t>
  </si>
  <si>
    <t>RICAVI</t>
  </si>
  <si>
    <t>TOT RICAVI</t>
  </si>
  <si>
    <t xml:space="preserve">COMMISSIONI </t>
  </si>
  <si>
    <t>TOT SPESE DIRETTE VENDITA</t>
  </si>
  <si>
    <t>VENDITE NETTE</t>
  </si>
  <si>
    <t>ACQUISTI M.P.</t>
  </si>
  <si>
    <t>MANODOPERA DIRETTA</t>
  </si>
  <si>
    <t>TOT COSTI DIRETTI</t>
  </si>
  <si>
    <t>MARGINE LORDO</t>
  </si>
  <si>
    <t>2015</t>
  </si>
  <si>
    <t>2016</t>
  </si>
  <si>
    <t>2017</t>
  </si>
  <si>
    <t>COSA MI SERVE?</t>
  </si>
  <si>
    <t>Investimenti</t>
  </si>
  <si>
    <t>attrezzature</t>
  </si>
  <si>
    <t>TOTALE INVESTIMENTI</t>
  </si>
  <si>
    <t>AMMORTAMENTO</t>
  </si>
  <si>
    <t>impianti</t>
  </si>
  <si>
    <t>%</t>
  </si>
  <si>
    <t>tot</t>
  </si>
  <si>
    <t>PERSONALE E MANODOPERA INDIRETTA</t>
  </si>
  <si>
    <t>MANODOPERA INDIRETTA</t>
  </si>
  <si>
    <t>COMMERCIALE</t>
  </si>
  <si>
    <t>AMMINISTRAZIONE</t>
  </si>
  <si>
    <t>AFFITTO</t>
  </si>
  <si>
    <t>COSTI GENERALI</t>
  </si>
  <si>
    <t>ALTRI COSTI</t>
  </si>
  <si>
    <t>TOTALE ALTRI COSTI</t>
  </si>
  <si>
    <t>AMMORTAMENTI</t>
  </si>
  <si>
    <t>COSTO DEL PERSONALE</t>
  </si>
  <si>
    <t>ALTRI COSTI GENERALI</t>
  </si>
  <si>
    <t xml:space="preserve">TOTALE COSTO DEL PERSONALE </t>
  </si>
  <si>
    <t>TOT COSTI FISSI</t>
  </si>
  <si>
    <t>RISULTATO ANTE IMPOSTE</t>
  </si>
  <si>
    <t>LISTINO PRODOTTI VENDITA</t>
  </si>
  <si>
    <t>COSTO ACQUISTO</t>
  </si>
  <si>
    <t>MARGINE</t>
  </si>
  <si>
    <t>RICARICO</t>
  </si>
  <si>
    <t>TOTALE VENDITE</t>
  </si>
  <si>
    <t>ACQUISTI</t>
  </si>
  <si>
    <t>MARGINE MEDIO %</t>
  </si>
  <si>
    <t>MAGAZZINO</t>
  </si>
  <si>
    <t>TOTALE ACQUISTI</t>
  </si>
  <si>
    <t>RIMANENZE INIZIALI</t>
  </si>
  <si>
    <t>RIMANENZE FINALI</t>
  </si>
  <si>
    <t>COSTO DEL VENDUTO</t>
  </si>
  <si>
    <t>MARGINE COMMERCIALE</t>
  </si>
  <si>
    <t>CONTO ECONOMICO A COSTO DEL VENDUTO</t>
  </si>
  <si>
    <t>……..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</si>
  <si>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</si>
  <si>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</si>
  <si>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</si>
  <si>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</si>
  <si>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</si>
  <si>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</si>
  <si>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</si>
  <si>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</si>
  <si>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</si>
  <si>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</si>
  <si>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</si>
  <si>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</si>
  <si>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ENTRATE GESTIONALI</t>
  </si>
  <si>
    <t>USCITE GESTIONALI</t>
  </si>
  <si>
    <t>TOT USCITE GESTIONALI</t>
  </si>
  <si>
    <t>DIFFERENZE PERIODO</t>
  </si>
  <si>
    <t>SALDO PERIODO</t>
  </si>
  <si>
    <t>USCITE INVESTIMENTI</t>
  </si>
  <si>
    <t>ENTRATE FINANZIAMENTI</t>
  </si>
  <si>
    <t>RIMBORSO FINANZIAMENTI</t>
  </si>
  <si>
    <t>SALDO CASSA</t>
  </si>
  <si>
    <t>ANTICIPAZIONI</t>
  </si>
  <si>
    <t>SALDO CASSA GESTIONALE</t>
  </si>
  <si>
    <t>DIFFERENZA FINANZIARIA</t>
  </si>
  <si>
    <t>PROGRESSIVO FINANZIARIO</t>
  </si>
  <si>
    <t>CAPITALE SOCIALE</t>
  </si>
  <si>
    <t>IMPORTO</t>
  </si>
  <si>
    <t>RATA</t>
  </si>
  <si>
    <t>TASSO</t>
  </si>
  <si>
    <t xml:space="preserve">PERIODICITA' </t>
  </si>
  <si>
    <t>NUMERO RATE</t>
  </si>
  <si>
    <t>INTERESSI</t>
  </si>
  <si>
    <t>CAPITALE</t>
  </si>
  <si>
    <t>pre 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</si>
</sst>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0000"/>
    <numFmt numFmtId="167" formatCode="#,##0_ ;[Red]\-#,##0\ "/>
    <numFmt numFmtId="168" formatCode="0.0000%"/>
    <numFmt numFmtId="169" formatCode="_-[$€-2]\ * #,##0.00_-;\-[$€-2]\ * #,##0.00_-;_-[$€-2]\ * &quot;-&quot;??_-;_-@_-"/>
    <numFmt numFmtId="170" formatCode="&quot;L.&quot;\ #,##0.00;[Red]\-&quot;L.&quot;\ #,##0.00"/>
    <numFmt numFmtId="171" formatCode="_-* #,##0.00_-;\-* #,##0.00_-;_-* &quot;-&quot;_-;_-@_-"/>
    <numFmt numFmtId="172" formatCode="_-&quot;€&quot;\ * #,##0.00_-;\-&quot;€&quot;\ * #,##0.00_-;_-&quot;€&quot;\ 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 style="thin">
        <color theme="0"/>
      </right>
      <top/>
      <bottom style="thick">
        <color theme="0"/>
      </bottom>
      <diagonal/>
    </border>
    <border>
      <left/>
      <right style="medium">
        <color indexed="64"/>
      </right>
      <top/>
      <bottom style="thick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8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1" fillId="0" borderId="0" xfId="0" applyFont="1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4" fontId="0" fillId="0" borderId="0" xfId="1" applyNumberFormat="1" applyFont="1"/>
    <xf numFmtId="0" fontId="1" fillId="2" borderId="12" xfId="0" applyFont="1" applyFill="1" applyBorder="1" applyAlignment="1">
      <alignment horizontal="center"/>
    </xf>
    <xf numFmtId="164" fontId="0" fillId="3" borderId="13" xfId="1" applyNumberFormat="1" applyFont="1" applyFill="1" applyBorder="1"/>
    <xf numFmtId="164" fontId="0" fillId="2" borderId="13" xfId="1" applyNumberFormat="1" applyFont="1" applyFill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0" borderId="4" xfId="1" applyNumberFormat="1" applyFont="1" applyBorder="1"/>
    <xf numFmtId="164" fontId="1" fillId="0" borderId="7" xfId="1" applyNumberFormat="1" applyFont="1" applyBorder="1"/>
    <xf numFmtId="164" fontId="1" fillId="0" borderId="8" xfId="1" applyNumberFormat="1" applyFont="1" applyBorder="1"/>
    <xf numFmtId="164" fontId="1" fillId="0" borderId="6" xfId="1" applyNumberFormat="1" applyFont="1" applyBorder="1"/>
    <xf numFmtId="0" fontId="0" fillId="2" borderId="14" xfId="0" applyFont="1" applyFill="1" applyBorder="1"/>
    <xf numFmtId="0" fontId="1" fillId="2" borderId="15" xfId="0" applyFont="1" applyFill="1" applyBorder="1" applyAlignment="1">
      <alignment horizontal="center"/>
    </xf>
    <xf numFmtId="0" fontId="1" fillId="3" borderId="16" xfId="0" applyFont="1" applyFill="1" applyBorder="1"/>
    <xf numFmtId="164" fontId="0" fillId="3" borderId="17" xfId="1" applyNumberFormat="1" applyFont="1" applyFill="1" applyBorder="1"/>
    <xf numFmtId="0" fontId="1" fillId="2" borderId="16" xfId="0" applyFont="1" applyFill="1" applyBorder="1"/>
    <xf numFmtId="164" fontId="0" fillId="2" borderId="17" xfId="1" applyNumberFormat="1" applyFont="1" applyFill="1" applyBorder="1"/>
    <xf numFmtId="0" fontId="0" fillId="2" borderId="18" xfId="0" applyFont="1" applyFill="1" applyBorder="1"/>
    <xf numFmtId="164" fontId="2" fillId="2" borderId="19" xfId="1" applyNumberFormat="1" applyFont="1" applyFill="1" applyBorder="1"/>
    <xf numFmtId="164" fontId="2" fillId="2" borderId="8" xfId="1" applyNumberFormat="1" applyFont="1" applyFill="1" applyBorder="1"/>
    <xf numFmtId="0" fontId="1" fillId="3" borderId="18" xfId="0" applyFont="1" applyFill="1" applyBorder="1"/>
    <xf numFmtId="43" fontId="0" fillId="3" borderId="19" xfId="1" applyNumberFormat="1" applyFont="1" applyFill="1" applyBorder="1"/>
    <xf numFmtId="43" fontId="0" fillId="3" borderId="8" xfId="1" applyNumberFormat="1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20" xfId="0" applyBorder="1"/>
    <xf numFmtId="0" fontId="1" fillId="0" borderId="0" xfId="0" applyFont="1" applyAlignment="1">
      <alignment horizontal="center"/>
    </xf>
    <xf numFmtId="164" fontId="1" fillId="0" borderId="0" xfId="1" applyNumberFormat="1" applyFont="1"/>
    <xf numFmtId="164" fontId="1" fillId="0" borderId="0" xfId="0" applyNumberFormat="1" applyFont="1"/>
    <xf numFmtId="9" fontId="0" fillId="0" borderId="0" xfId="0" applyNumberFormat="1"/>
    <xf numFmtId="0" fontId="1" fillId="2" borderId="12" xfId="0" applyFont="1" applyFill="1" applyBorder="1"/>
    <xf numFmtId="0" fontId="0" fillId="3" borderId="13" xfId="0" applyFont="1" applyFill="1" applyBorder="1"/>
    <xf numFmtId="0" fontId="0" fillId="2" borderId="13" xfId="0" applyFont="1" applyFill="1" applyBorder="1"/>
    <xf numFmtId="164" fontId="0" fillId="3" borderId="13" xfId="1" applyNumberFormat="1" applyFont="1" applyFill="1" applyBorder="1" applyAlignment="1">
      <alignment horizontal="center"/>
    </xf>
    <xf numFmtId="43" fontId="0" fillId="0" borderId="0" xfId="1" applyFont="1"/>
    <xf numFmtId="165" fontId="0" fillId="0" borderId="0" xfId="1" applyNumberFormat="1" applyFont="1"/>
    <xf numFmtId="0" fontId="0" fillId="2" borderId="12" xfId="0" applyFont="1" applyFill="1" applyBorder="1"/>
    <xf numFmtId="0" fontId="0" fillId="2" borderId="21" xfId="0" applyFont="1" applyFill="1" applyBorder="1"/>
    <xf numFmtId="0" fontId="0" fillId="2" borderId="23" xfId="0" applyFont="1" applyFill="1" applyBorder="1"/>
    <xf numFmtId="164" fontId="0" fillId="2" borderId="23" xfId="1" applyNumberFormat="1" applyFont="1" applyFill="1" applyBorder="1"/>
    <xf numFmtId="164" fontId="0" fillId="0" borderId="0" xfId="0" applyNumberFormat="1"/>
    <xf numFmtId="164" fontId="1" fillId="0" borderId="0" xfId="1" applyNumberFormat="1" applyFont="1" applyBorder="1"/>
    <xf numFmtId="0" fontId="1" fillId="3" borderId="13" xfId="0" applyFont="1" applyFill="1" applyBorder="1"/>
    <xf numFmtId="0" fontId="1" fillId="3" borderId="22" xfId="0" applyFont="1" applyFill="1" applyBorder="1"/>
    <xf numFmtId="43" fontId="0" fillId="2" borderId="13" xfId="1" applyFont="1" applyFill="1" applyBorder="1"/>
    <xf numFmtId="0" fontId="1" fillId="3" borderId="23" xfId="0" applyFont="1" applyFill="1" applyBorder="1"/>
    <xf numFmtId="164" fontId="1" fillId="3" borderId="23" xfId="1" applyNumberFormat="1" applyFont="1" applyFill="1" applyBorder="1"/>
    <xf numFmtId="0" fontId="0" fillId="0" borderId="0" xfId="0" applyNumberFormat="1" applyAlignment="1">
      <alignment horizontal="center"/>
    </xf>
    <xf numFmtId="9" fontId="0" fillId="0" borderId="0" xfId="0" applyNumberFormat="1" applyBorder="1"/>
    <xf numFmtId="0" fontId="0" fillId="0" borderId="24" xfId="0" applyBorder="1"/>
    <xf numFmtId="9" fontId="0" fillId="0" borderId="25" xfId="0" applyNumberFormat="1" applyBorder="1"/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9" fontId="0" fillId="0" borderId="28" xfId="0" applyNumberFormat="1" applyBorder="1" applyAlignment="1">
      <alignment horizontal="center"/>
    </xf>
    <xf numFmtId="9" fontId="0" fillId="0" borderId="30" xfId="0" applyNumberFormat="1" applyBorder="1" applyAlignment="1">
      <alignment horizontal="center"/>
    </xf>
    <xf numFmtId="9" fontId="0" fillId="0" borderId="33" xfId="0" applyNumberFormat="1" applyBorder="1" applyAlignment="1">
      <alignment horizontal="center"/>
    </xf>
    <xf numFmtId="0" fontId="1" fillId="0" borderId="27" xfId="0" applyFont="1" applyBorder="1"/>
    <xf numFmtId="0" fontId="1" fillId="0" borderId="20" xfId="0" applyFont="1" applyBorder="1"/>
    <xf numFmtId="0" fontId="1" fillId="0" borderId="32" xfId="0" applyFont="1" applyBorder="1"/>
    <xf numFmtId="0" fontId="1" fillId="0" borderId="26" xfId="0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6" fontId="0" fillId="0" borderId="0" xfId="0" applyNumberFormat="1"/>
    <xf numFmtId="9" fontId="0" fillId="0" borderId="0" xfId="2" applyFont="1"/>
    <xf numFmtId="10" fontId="0" fillId="0" borderId="0" xfId="2" applyNumberFormat="1" applyFont="1"/>
    <xf numFmtId="0" fontId="1" fillId="4" borderId="0" xfId="0" applyFont="1" applyFill="1"/>
    <xf numFmtId="0" fontId="1" fillId="2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1" fillId="2" borderId="23" xfId="0" applyFont="1" applyFill="1" applyBorder="1"/>
    <xf numFmtId="164" fontId="1" fillId="2" borderId="23" xfId="0" applyNumberFormat="1" applyFont="1" applyFill="1" applyBorder="1"/>
    <xf numFmtId="164" fontId="1" fillId="2" borderId="0" xfId="0" applyNumberFormat="1" applyFont="1" applyFill="1"/>
    <xf numFmtId="164" fontId="0" fillId="0" borderId="0" xfId="2" applyNumberFormat="1" applyFont="1"/>
    <xf numFmtId="9" fontId="0" fillId="2" borderId="13" xfId="2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4" fontId="3" fillId="5" borderId="34" xfId="1" applyNumberFormat="1" applyFont="1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center"/>
    </xf>
    <xf numFmtId="164" fontId="1" fillId="3" borderId="13" xfId="1" applyNumberFormat="1" applyFont="1" applyFill="1" applyBorder="1" applyAlignment="1">
      <alignment horizontal="center"/>
    </xf>
    <xf numFmtId="164" fontId="1" fillId="2" borderId="13" xfId="1" applyNumberFormat="1" applyFont="1" applyFill="1" applyBorder="1" applyAlignment="1">
      <alignment horizontal="center"/>
    </xf>
    <xf numFmtId="10" fontId="3" fillId="5" borderId="34" xfId="2" applyNumberFormat="1" applyFont="1" applyFill="1" applyBorder="1" applyAlignment="1">
      <alignment horizontal="center"/>
    </xf>
    <xf numFmtId="10" fontId="3" fillId="5" borderId="35" xfId="2" applyNumberFormat="1" applyFont="1" applyFill="1" applyBorder="1" applyAlignment="1">
      <alignment horizontal="center"/>
    </xf>
    <xf numFmtId="10" fontId="3" fillId="5" borderId="36" xfId="2" applyNumberFormat="1" applyFont="1" applyFill="1" applyBorder="1" applyAlignment="1">
      <alignment horizontal="center"/>
    </xf>
    <xf numFmtId="10" fontId="3" fillId="5" borderId="37" xfId="2" applyNumberFormat="1" applyFont="1" applyFill="1" applyBorder="1" applyAlignment="1">
      <alignment horizontal="center"/>
    </xf>
    <xf numFmtId="164" fontId="3" fillId="5" borderId="36" xfId="1" applyNumberFormat="1" applyFont="1" applyFill="1" applyBorder="1" applyAlignment="1">
      <alignment horizontal="center"/>
    </xf>
    <xf numFmtId="164" fontId="3" fillId="5" borderId="37" xfId="1" applyNumberFormat="1" applyFont="1" applyFill="1" applyBorder="1" applyAlignment="1">
      <alignment horizontal="center"/>
    </xf>
    <xf numFmtId="164" fontId="0" fillId="2" borderId="16" xfId="1" applyNumberFormat="1" applyFont="1" applyFill="1" applyBorder="1" applyAlignment="1">
      <alignment horizontal="center"/>
    </xf>
    <xf numFmtId="164" fontId="0" fillId="2" borderId="17" xfId="1" applyNumberFormat="1" applyFont="1" applyFill="1" applyBorder="1" applyAlignment="1">
      <alignment horizontal="center"/>
    </xf>
    <xf numFmtId="164" fontId="0" fillId="3" borderId="16" xfId="1" applyNumberFormat="1" applyFont="1" applyFill="1" applyBorder="1" applyAlignment="1">
      <alignment horizontal="center"/>
    </xf>
    <xf numFmtId="164" fontId="0" fillId="3" borderId="17" xfId="1" applyNumberFormat="1" applyFont="1" applyFill="1" applyBorder="1" applyAlignment="1">
      <alignment horizontal="center"/>
    </xf>
    <xf numFmtId="164" fontId="1" fillId="3" borderId="16" xfId="1" applyNumberFormat="1" applyFont="1" applyFill="1" applyBorder="1" applyAlignment="1">
      <alignment horizontal="center"/>
    </xf>
    <xf numFmtId="164" fontId="1" fillId="3" borderId="17" xfId="1" applyNumberFormat="1" applyFont="1" applyFill="1" applyBorder="1" applyAlignment="1">
      <alignment horizontal="center"/>
    </xf>
    <xf numFmtId="164" fontId="0" fillId="2" borderId="16" xfId="1" applyNumberFormat="1" applyFont="1" applyFill="1" applyBorder="1"/>
    <xf numFmtId="164" fontId="0" fillId="3" borderId="16" xfId="1" applyNumberFormat="1" applyFont="1" applyFill="1" applyBorder="1"/>
    <xf numFmtId="164" fontId="1" fillId="2" borderId="16" xfId="1" applyNumberFormat="1" applyFont="1" applyFill="1" applyBorder="1" applyAlignment="1">
      <alignment horizontal="center"/>
    </xf>
    <xf numFmtId="164" fontId="1" fillId="2" borderId="17" xfId="1" applyNumberFormat="1" applyFont="1" applyFill="1" applyBorder="1" applyAlignment="1">
      <alignment horizontal="center"/>
    </xf>
    <xf numFmtId="164" fontId="1" fillId="2" borderId="18" xfId="1" applyNumberFormat="1" applyFont="1" applyFill="1" applyBorder="1"/>
    <xf numFmtId="164" fontId="1" fillId="2" borderId="19" xfId="1" applyNumberFormat="1" applyFont="1" applyFill="1" applyBorder="1"/>
    <xf numFmtId="164" fontId="1" fillId="2" borderId="8" xfId="1" applyNumberFormat="1" applyFont="1" applyFill="1" applyBorder="1"/>
    <xf numFmtId="10" fontId="0" fillId="0" borderId="1" xfId="0" applyNumberFormat="1" applyBorder="1"/>
    <xf numFmtId="164" fontId="1" fillId="3" borderId="5" xfId="1" applyNumberFormat="1" applyFont="1" applyFill="1" applyBorder="1" applyAlignment="1">
      <alignment horizontal="center"/>
    </xf>
    <xf numFmtId="164" fontId="0" fillId="2" borderId="5" xfId="1" applyNumberFormat="1" applyFont="1" applyFill="1" applyBorder="1"/>
    <xf numFmtId="0" fontId="3" fillId="5" borderId="35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2" borderId="22" xfId="0" applyFont="1" applyFill="1" applyBorder="1"/>
    <xf numFmtId="0" fontId="0" fillId="3" borderId="22" xfId="0" applyFont="1" applyFill="1" applyBorder="1"/>
    <xf numFmtId="0" fontId="1" fillId="2" borderId="22" xfId="0" applyFont="1" applyFill="1" applyBorder="1" applyAlignment="1">
      <alignment horizontal="center"/>
    </xf>
    <xf numFmtId="0" fontId="1" fillId="2" borderId="0" xfId="0" applyFont="1" applyFill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3" borderId="13" xfId="1" applyNumberFormat="1" applyFont="1" applyFill="1" applyBorder="1" applyAlignment="1">
      <alignment horizontal="left"/>
    </xf>
    <xf numFmtId="164" fontId="1" fillId="2" borderId="13" xfId="1" applyNumberFormat="1" applyFont="1" applyFill="1" applyBorder="1"/>
    <xf numFmtId="167" fontId="0" fillId="3" borderId="13" xfId="1" applyNumberFormat="1" applyFont="1" applyFill="1" applyBorder="1" applyAlignment="1">
      <alignment horizontal="center"/>
    </xf>
    <xf numFmtId="167" fontId="0" fillId="0" borderId="0" xfId="0" applyNumberFormat="1"/>
    <xf numFmtId="164" fontId="0" fillId="6" borderId="23" xfId="1" applyNumberFormat="1" applyFont="1" applyFill="1" applyBorder="1"/>
    <xf numFmtId="164" fontId="1" fillId="3" borderId="38" xfId="1" applyNumberFormat="1" applyFont="1" applyFill="1" applyBorder="1" applyAlignment="1">
      <alignment horizontal="center"/>
    </xf>
    <xf numFmtId="164" fontId="1" fillId="3" borderId="39" xfId="1" applyNumberFormat="1" applyFont="1" applyFill="1" applyBorder="1" applyAlignment="1">
      <alignment horizontal="center"/>
    </xf>
    <xf numFmtId="167" fontId="0" fillId="3" borderId="39" xfId="1" applyNumberFormat="1" applyFont="1" applyFill="1" applyBorder="1" applyAlignment="1">
      <alignment horizontal="center"/>
    </xf>
    <xf numFmtId="167" fontId="0" fillId="3" borderId="40" xfId="1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164" fontId="0" fillId="2" borderId="41" xfId="1" applyNumberFormat="1" applyFont="1" applyFill="1" applyBorder="1"/>
    <xf numFmtId="164" fontId="0" fillId="2" borderId="42" xfId="1" applyNumberFormat="1" applyFont="1" applyFill="1" applyBorder="1"/>
    <xf numFmtId="164" fontId="0" fillId="2" borderId="43" xfId="1" applyNumberFormat="1" applyFont="1" applyFill="1" applyBorder="1"/>
    <xf numFmtId="164" fontId="1" fillId="2" borderId="17" xfId="1" applyNumberFormat="1" applyFont="1" applyFill="1" applyBorder="1"/>
    <xf numFmtId="164" fontId="0" fillId="3" borderId="16" xfId="1" applyNumberFormat="1" applyFont="1" applyFill="1" applyBorder="1" applyAlignment="1">
      <alignment horizontal="left"/>
    </xf>
    <xf numFmtId="167" fontId="0" fillId="3" borderId="16" xfId="1" applyNumberFormat="1" applyFont="1" applyFill="1" applyBorder="1" applyAlignment="1">
      <alignment horizontal="center"/>
    </xf>
    <xf numFmtId="167" fontId="0" fillId="3" borderId="17" xfId="1" applyNumberFormat="1" applyFont="1" applyFill="1" applyBorder="1" applyAlignment="1">
      <alignment horizontal="center"/>
    </xf>
    <xf numFmtId="164" fontId="0" fillId="2" borderId="44" xfId="1" applyNumberFormat="1" applyFont="1" applyFill="1" applyBorder="1"/>
    <xf numFmtId="164" fontId="1" fillId="3" borderId="23" xfId="1" applyNumberFormat="1" applyFont="1" applyFill="1" applyBorder="1" applyAlignment="1">
      <alignment horizontal="center"/>
    </xf>
    <xf numFmtId="164" fontId="1" fillId="3" borderId="40" xfId="1" applyNumberFormat="1" applyFont="1" applyFill="1" applyBorder="1" applyAlignment="1">
      <alignment horizontal="center"/>
    </xf>
    <xf numFmtId="164" fontId="0" fillId="3" borderId="17" xfId="1" applyNumberFormat="1" applyFont="1" applyFill="1" applyBorder="1" applyAlignment="1">
      <alignment horizontal="left"/>
    </xf>
    <xf numFmtId="164" fontId="0" fillId="2" borderId="18" xfId="1" applyNumberFormat="1" applyFont="1" applyFill="1" applyBorder="1"/>
    <xf numFmtId="164" fontId="0" fillId="2" borderId="19" xfId="1" applyNumberFormat="1" applyFont="1" applyFill="1" applyBorder="1"/>
    <xf numFmtId="164" fontId="0" fillId="2" borderId="8" xfId="1" applyNumberFormat="1" applyFont="1" applyFill="1" applyBorder="1"/>
    <xf numFmtId="164" fontId="1" fillId="3" borderId="44" xfId="1" applyNumberFormat="1" applyFont="1" applyFill="1" applyBorder="1" applyAlignment="1">
      <alignment horizontal="center"/>
    </xf>
    <xf numFmtId="164" fontId="0" fillId="2" borderId="38" xfId="1" applyNumberFormat="1" applyFont="1" applyFill="1" applyBorder="1"/>
    <xf numFmtId="164" fontId="0" fillId="2" borderId="39" xfId="1" applyNumberFormat="1" applyFont="1" applyFill="1" applyBorder="1"/>
    <xf numFmtId="164" fontId="0" fillId="2" borderId="40" xfId="1" applyNumberFormat="1" applyFont="1" applyFill="1" applyBorder="1"/>
    <xf numFmtId="167" fontId="0" fillId="2" borderId="39" xfId="1" applyNumberFormat="1" applyFont="1" applyFill="1" applyBorder="1"/>
    <xf numFmtId="167" fontId="0" fillId="2" borderId="40" xfId="1" applyNumberFormat="1" applyFont="1" applyFill="1" applyBorder="1"/>
    <xf numFmtId="164" fontId="0" fillId="3" borderId="39" xfId="1" applyNumberFormat="1" applyFont="1" applyFill="1" applyBorder="1" applyAlignment="1">
      <alignment horizontal="left"/>
    </xf>
    <xf numFmtId="164" fontId="0" fillId="3" borderId="40" xfId="1" applyNumberFormat="1" applyFont="1" applyFill="1" applyBorder="1" applyAlignment="1">
      <alignment horizontal="left"/>
    </xf>
    <xf numFmtId="167" fontId="0" fillId="3" borderId="39" xfId="1" applyNumberFormat="1" applyFont="1" applyFill="1" applyBorder="1" applyAlignment="1">
      <alignment horizontal="right"/>
    </xf>
    <xf numFmtId="167" fontId="0" fillId="3" borderId="40" xfId="1" applyNumberFormat="1" applyFont="1" applyFill="1" applyBorder="1" applyAlignment="1">
      <alignment horizontal="right"/>
    </xf>
    <xf numFmtId="167" fontId="0" fillId="2" borderId="23" xfId="1" applyNumberFormat="1" applyFont="1" applyFill="1" applyBorder="1" applyAlignment="1">
      <alignment horizontal="right"/>
    </xf>
    <xf numFmtId="167" fontId="0" fillId="7" borderId="40" xfId="1" applyNumberFormat="1" applyFont="1" applyFill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164" fontId="1" fillId="2" borderId="16" xfId="1" applyNumberFormat="1" applyFont="1" applyFill="1" applyBorder="1"/>
    <xf numFmtId="41" fontId="0" fillId="0" borderId="0" xfId="3" applyFont="1"/>
    <xf numFmtId="168" fontId="0" fillId="0" borderId="0" xfId="2" applyNumberFormat="1" applyFont="1"/>
    <xf numFmtId="169" fontId="0" fillId="0" borderId="0" xfId="3" applyNumberFormat="1" applyFont="1" applyProtection="1">
      <protection locked="0"/>
    </xf>
    <xf numFmtId="170" fontId="0" fillId="0" borderId="0" xfId="0" applyNumberFormat="1" applyAlignment="1">
      <alignment horizontal="center"/>
    </xf>
    <xf numFmtId="171" fontId="0" fillId="0" borderId="0" xfId="3" applyNumberFormat="1" applyFont="1" applyProtection="1">
      <protection locked="0"/>
    </xf>
    <xf numFmtId="44" fontId="5" fillId="0" borderId="0" xfId="5" applyFont="1"/>
    <xf numFmtId="41" fontId="0" fillId="0" borderId="0" xfId="3" applyFont="1" applyProtection="1">
      <protection locked="0"/>
    </xf>
    <xf numFmtId="170" fontId="0" fillId="0" borderId="0" xfId="0" applyNumberFormat="1"/>
    <xf numFmtId="172" fontId="0" fillId="0" borderId="0" xfId="0" applyNumberFormat="1"/>
    <xf numFmtId="172" fontId="0" fillId="0" borderId="0" xfId="4" applyNumberFormat="1" applyFont="1"/>
    <xf numFmtId="14" fontId="0" fillId="0" borderId="0" xfId="3" applyNumberFormat="1" applyFont="1" applyProtection="1">
      <protection locked="0"/>
    </xf>
    <xf numFmtId="43" fontId="0" fillId="0" borderId="0" xfId="0" applyNumberFormat="1"/>
    <xf numFmtId="0" fontId="4" fillId="0" borderId="0" xfId="0" applyFont="1" applyAlignment="1">
      <alignment horizontal="center"/>
    </xf>
    <xf numFmtId="14" fontId="0" fillId="0" borderId="0" xfId="3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6">
    <cellStyle name="Euro" xfId="5"/>
    <cellStyle name="Migliaia" xfId="1" builtinId="3"/>
    <cellStyle name="Migliaia [0]" xfId="3" builtinId="6"/>
    <cellStyle name="Normale" xfId="0" builtinId="0"/>
    <cellStyle name="Percentuale" xfId="2" builtinId="5"/>
    <cellStyle name="Valuta [0]" xfId="4" builtinId="7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3" formatCode="0%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</font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74839</xdr:rowOff>
    </xdr:from>
    <xdr:to>
      <xdr:col>6</xdr:col>
      <xdr:colOff>0</xdr:colOff>
      <xdr:row>5</xdr:row>
      <xdr:rowOff>163286</xdr:rowOff>
    </xdr:to>
    <xdr:sp macro="" textlink="">
      <xdr:nvSpPr>
        <xdr:cNvPr id="2" name="CasellaDiTesto 1"/>
        <xdr:cNvSpPr txBox="1"/>
      </xdr:nvSpPr>
      <xdr:spPr>
        <a:xfrm>
          <a:off x="285750" y="265339"/>
          <a:ext cx="4864554" cy="8504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Fogli</a:t>
          </a:r>
          <a:r>
            <a:rPr lang="it-IT" sz="1100" baseline="0"/>
            <a:t> di lavoro usato come materiale didattico nel corso "Come costruire un conto economico previsionale" nell'ambito dell'iniziativa #StudioImpresa4Young.</a:t>
          </a:r>
        </a:p>
        <a:p>
          <a:endParaRPr lang="it-IT" sz="1100" baseline="0"/>
        </a:p>
        <a:p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7</xdr:row>
      <xdr:rowOff>101600</xdr:rowOff>
    </xdr:from>
    <xdr:to>
      <xdr:col>6</xdr:col>
      <xdr:colOff>508000</xdr:colOff>
      <xdr:row>7</xdr:row>
      <xdr:rowOff>101600</xdr:rowOff>
    </xdr:to>
    <xdr:cxnSp macro="">
      <xdr:nvCxnSpPr>
        <xdr:cNvPr id="3" name="Connettore 2 2"/>
        <xdr:cNvCxnSpPr/>
      </xdr:nvCxnSpPr>
      <xdr:spPr>
        <a:xfrm>
          <a:off x="3187700" y="1244600"/>
          <a:ext cx="158750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0</xdr:row>
      <xdr:rowOff>123825</xdr:rowOff>
    </xdr:from>
    <xdr:to>
      <xdr:col>4</xdr:col>
      <xdr:colOff>485775</xdr:colOff>
      <xdr:row>4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43275" y="123825"/>
          <a:ext cx="1152525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annuale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semestrale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quadrimestarle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 trimestrale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 bimestrale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12 mensile</a:t>
          </a:r>
          <a:endParaRPr lang="it-IT"/>
        </a:p>
      </xdr:txBody>
    </xdr:sp>
    <xdr:clientData/>
  </xdr:twoCellAnchor>
  <xdr:twoCellAnchor>
    <xdr:from>
      <xdr:col>3</xdr:col>
      <xdr:colOff>57150</xdr:colOff>
      <xdr:row>2</xdr:row>
      <xdr:rowOff>104775</xdr:rowOff>
    </xdr:from>
    <xdr:to>
      <xdr:col>3</xdr:col>
      <xdr:colOff>304800</xdr:colOff>
      <xdr:row>3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3067050" y="600075"/>
          <a:ext cx="24765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ables/table1.xml><?xml version="1.0" encoding="utf-8"?>
<table xmlns="http://schemas.openxmlformats.org/spreadsheetml/2006/main" id="1" name="Tabella1" displayName="Tabella1" ref="A12:F17" totalsRowShown="0">
  <autoFilter ref="A12:F17"/>
  <tableColumns count="6">
    <tableColumn id="1" name="Colonna1"/>
    <tableColumn id="2" name="Colonna2"/>
    <tableColumn id="3" name="Colonna3"/>
    <tableColumn id="4" name="Colonna4"/>
    <tableColumn id="5" name="Colonna5"/>
    <tableColumn id="6" name="Colonna6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4" name="Tabella4" displayName="Tabella4" ref="A2:D7" totalsRowShown="0" dataDxfId="20" tableBorderDxfId="19" dataCellStyle="Migliaia">
  <autoFilter ref="A2:D7"/>
  <tableColumns count="4">
    <tableColumn id="1" name="COSTO M.P."/>
    <tableColumn id="2" name="Colonna1" dataDxfId="18" dataCellStyle="Migliaia"/>
    <tableColumn id="3" name="Colonna2" dataDxfId="17" dataCellStyle="Migliaia"/>
    <tableColumn id="4" name="Colonna3" dataDxfId="16" dataCellStyle="Migliaia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7" name="Tabella7" displayName="Tabella7" ref="A33:D50" totalsRowShown="0" headerRowDxfId="15" dataDxfId="14" dataCellStyle="Migliaia">
  <autoFilter ref="A33:D50"/>
  <tableColumns count="4">
    <tableColumn id="1" name="RICAVI"/>
    <tableColumn id="2" name="2015" dataDxfId="13" dataCellStyle="Migliaia"/>
    <tableColumn id="3" name="2016" dataDxfId="12" dataCellStyle="Migliaia"/>
    <tableColumn id="4" name="2017" dataDxfId="11" dataCellStyle="Migliaia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3" name="Tabella13" displayName="Tabella13" ref="A1:D6" totalsRowShown="0">
  <autoFilter ref="A1:D6"/>
  <tableColumns count="4">
    <tableColumn id="1" name="Colonna1"/>
    <tableColumn id="2" name="Colonna2"/>
    <tableColumn id="3" name="Colonna3"/>
    <tableColumn id="4" name="Colonna4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4" name="Tabella14" displayName="Tabella14" ref="A19:D24" totalsRowShown="0" headerRowDxfId="10" dataDxfId="9" dataCellStyle="Migliaia">
  <autoFilter ref="A19:D24"/>
  <tableColumns count="4">
    <tableColumn id="1" name="Colonna1"/>
    <tableColumn id="2" name="Colonna2" dataDxfId="8" dataCellStyle="Migliaia"/>
    <tableColumn id="3" name="Colonna3" dataDxfId="7" dataCellStyle="Migliaia"/>
    <tableColumn id="4" name="Colonna4" dataDxfId="6" dataCellStyle="Migliaia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5" name="Tabella15" displayName="Tabella15" ref="A35:B39" totalsRowShown="0" tableBorderDxfId="5">
  <autoFilter ref="A35:B39"/>
  <tableColumns count="2">
    <tableColumn id="1" name="Colonna1"/>
    <tableColumn id="2" name="Colonna2" dataDxfId="4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6" name="Tabella16" displayName="Tabella16" ref="A4:D11" totalsRowShown="0" dataDxfId="3" dataCellStyle="Migliaia">
  <autoFilter ref="A4:D11"/>
  <tableColumns count="4">
    <tableColumn id="1" name="Colonna1"/>
    <tableColumn id="2" name="Colonna2" dataDxfId="2" dataCellStyle="Migliaia"/>
    <tableColumn id="3" name="Colonna3" dataDxfId="1" dataCellStyle="Migliaia"/>
    <tableColumn id="4" name="Colonna4" dataDxfId="0" dataCellStyle="Migliai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20:B23" totalsRowShown="0">
  <autoFilter ref="A20:B23"/>
  <tableColumns count="2">
    <tableColumn id="1" name="Colonna1"/>
    <tableColumn id="2" name="Colonna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0" name="Tabella10" displayName="Tabella10" ref="A49:E57" totalsRowShown="0" dataDxfId="42" dataCellStyle="Migliaia">
  <autoFilter ref="A49:E57"/>
  <tableColumns count="5">
    <tableColumn id="1" name="Colonna1"/>
    <tableColumn id="2" name="Colonna2"/>
    <tableColumn id="3" name="Colonna3" dataDxfId="41" dataCellStyle="Migliaia"/>
    <tableColumn id="4" name="Colonna4" dataDxfId="40" dataCellStyle="Migliaia"/>
    <tableColumn id="5" name="Colonna5" dataDxfId="39" dataCellStyle="Migliaia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8" name="Tabella8" displayName="Tabella8" ref="A72:E77" totalsRowShown="0">
  <autoFilter ref="A72:E77"/>
  <tableColumns count="5">
    <tableColumn id="1" name="Colonna1"/>
    <tableColumn id="2" name="Colonna2"/>
    <tableColumn id="3" name="Colonna3"/>
    <tableColumn id="4" name="Colonna4"/>
    <tableColumn id="5" name="Colonna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9" name="Tabella9" displayName="Tabella9" ref="A96:D101" totalsRowShown="0">
  <autoFilter ref="A96:D101"/>
  <tableColumns count="4">
    <tableColumn id="1" name="Colonna1"/>
    <tableColumn id="2" name="Colonna2"/>
    <tableColumn id="3" name="Colonna3"/>
    <tableColumn id="4" name="Colonna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3" name="Tabella3" displayName="Tabella3" ref="A3:C6" totalsRowShown="0">
  <autoFilter ref="A3:C6"/>
  <tableColumns count="3">
    <tableColumn id="1" name="VENDITE" dataDxfId="38"/>
    <tableColumn id="2" name="PREZZO listino" dataDxfId="37"/>
    <tableColumn id="3" name="prezzo Diretta e Agenti" dataDxfId="36">
      <calculatedColumnFormula>+Tabella3[[#This Row],[PREZZO listino]]*(1-$E$11)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5" name="Tabella5" displayName="Tabella5" ref="A17:M35" totalsRowShown="0" tableBorderDxfId="35">
  <autoFilter ref="A17:M35"/>
  <tableColumns count="13">
    <tableColumn id="1" name="Colonna1" dataDxfId="34"/>
    <tableColumn id="2" name="Colonna2"/>
    <tableColumn id="3" name="Colonna3"/>
    <tableColumn id="4" name="Colonna4" dataDxfId="33"/>
    <tableColumn id="6" name="Colonna6" dataDxfId="32"/>
    <tableColumn id="7" name="Colonna7"/>
    <tableColumn id="8" name="Colonna8" dataDxfId="31"/>
    <tableColumn id="10" name="Colonna10" dataDxfId="30"/>
    <tableColumn id="11" name="Colonna11"/>
    <tableColumn id="12" name="Colonna12" dataDxfId="29"/>
    <tableColumn id="14" name="Colonna14"/>
    <tableColumn id="15" name="Colonna15"/>
    <tableColumn id="16" name="Colonna16" dataDxfId="2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6" name="Tabella6" displayName="Tabella6" ref="A38:E42" totalsRowShown="0">
  <autoFilter ref="A38:E42"/>
  <tableColumns count="5">
    <tableColumn id="1" name="Colonna1"/>
    <tableColumn id="2" name="Colonna2"/>
    <tableColumn id="3" name="Colonna3"/>
    <tableColumn id="4" name="Colonna4"/>
    <tableColumn id="5" name="Colonna5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2" name="Tabella12" displayName="Tabella12" ref="A10:E13" totalsRowShown="0" headerRowDxfId="27" tableBorderDxfId="26">
  <autoFilter ref="A10:E13"/>
  <tableColumns count="5">
    <tableColumn id="1" name="Colonna1" dataDxfId="25"/>
    <tableColumn id="2" name="Colonna2" dataDxfId="24"/>
    <tableColumn id="3" name="Colonna3" dataDxfId="23"/>
    <tableColumn id="4" name="Colonna4" dataDxfId="22"/>
    <tableColumn id="5" name="Colonna5" dataDxfId="2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01"/>
  <sheetViews>
    <sheetView topLeftCell="A17" zoomScale="140" zoomScaleNormal="140" workbookViewId="0">
      <selection activeCell="E33" sqref="E33"/>
    </sheetView>
  </sheetViews>
  <sheetFormatPr defaultRowHeight="15" x14ac:dyDescent="0.25"/>
  <cols>
    <col min="1" max="1" width="24.140625" customWidth="1"/>
    <col min="2" max="9" width="10.5703125" customWidth="1"/>
    <col min="10" max="16" width="11.7109375" customWidth="1"/>
  </cols>
  <sheetData>
    <row r="10" spans="1:6" x14ac:dyDescent="0.25">
      <c r="A10" s="5" t="s">
        <v>5</v>
      </c>
    </row>
    <row r="12" spans="1:6" hidden="1" x14ac:dyDescent="0.25">
      <c r="A12" t="s">
        <v>27</v>
      </c>
      <c r="B12" t="s">
        <v>28</v>
      </c>
      <c r="C12" t="s">
        <v>29</v>
      </c>
      <c r="D12" t="s">
        <v>30</v>
      </c>
      <c r="E12" t="s">
        <v>31</v>
      </c>
      <c r="F12" t="s">
        <v>32</v>
      </c>
    </row>
    <row r="13" spans="1:6" x14ac:dyDescent="0.25">
      <c r="A13" s="5" t="s">
        <v>0</v>
      </c>
      <c r="B13" s="5" t="s">
        <v>6</v>
      </c>
      <c r="C13" s="5" t="s">
        <v>7</v>
      </c>
      <c r="D13" s="5"/>
      <c r="E13" s="5" t="s">
        <v>13</v>
      </c>
      <c r="F13" s="5" t="s">
        <v>14</v>
      </c>
    </row>
    <row r="14" spans="1:6" x14ac:dyDescent="0.25">
      <c r="C14" s="6" t="s">
        <v>8</v>
      </c>
      <c r="D14" s="6" t="s">
        <v>9</v>
      </c>
    </row>
    <row r="15" spans="1:6" x14ac:dyDescent="0.25">
      <c r="A15" t="s">
        <v>1</v>
      </c>
      <c r="B15" s="46">
        <v>6</v>
      </c>
      <c r="C15" s="46">
        <v>0.3</v>
      </c>
      <c r="D15" s="46">
        <f>+B23</f>
        <v>22.5</v>
      </c>
      <c r="E15" s="46">
        <f>+D15*C15</f>
        <v>6.75</v>
      </c>
      <c r="F15" s="46">
        <f>+E15+B15</f>
        <v>12.75</v>
      </c>
    </row>
    <row r="16" spans="1:6" x14ac:dyDescent="0.25">
      <c r="A16" t="s">
        <v>2</v>
      </c>
      <c r="B16" s="46">
        <v>10</v>
      </c>
      <c r="C16" s="46">
        <v>0.6</v>
      </c>
      <c r="D16" s="46">
        <f>+D15</f>
        <v>22.5</v>
      </c>
      <c r="E16" s="46">
        <f>+D16*C16</f>
        <v>13.5</v>
      </c>
      <c r="F16" s="46">
        <f>+E16+B16</f>
        <v>23.5</v>
      </c>
    </row>
    <row r="17" spans="1:6" x14ac:dyDescent="0.25">
      <c r="A17" t="s">
        <v>3</v>
      </c>
      <c r="B17" s="46">
        <v>14</v>
      </c>
      <c r="C17" s="46">
        <v>1.2</v>
      </c>
      <c r="D17" s="46">
        <f>+D15</f>
        <v>22.5</v>
      </c>
      <c r="E17" s="46">
        <f>+D17*C17</f>
        <v>27</v>
      </c>
      <c r="F17" s="46">
        <f>+E17+B17</f>
        <v>41</v>
      </c>
    </row>
    <row r="18" spans="1:6" x14ac:dyDescent="0.25">
      <c r="A18" t="s">
        <v>4</v>
      </c>
    </row>
    <row r="20" spans="1:6" hidden="1" x14ac:dyDescent="0.25">
      <c r="A20" t="s">
        <v>27</v>
      </c>
      <c r="B20" t="s">
        <v>28</v>
      </c>
    </row>
    <row r="21" spans="1:6" x14ac:dyDescent="0.25">
      <c r="A21" t="s">
        <v>10</v>
      </c>
      <c r="B21">
        <v>36000</v>
      </c>
    </row>
    <row r="22" spans="1:6" x14ac:dyDescent="0.25">
      <c r="A22" t="s">
        <v>11</v>
      </c>
      <c r="B22">
        <v>1600</v>
      </c>
    </row>
    <row r="23" spans="1:6" x14ac:dyDescent="0.25">
      <c r="A23" s="5" t="s">
        <v>12</v>
      </c>
      <c r="B23" s="5">
        <f>+B21/B22</f>
        <v>22.5</v>
      </c>
    </row>
    <row r="24" spans="1:6" x14ac:dyDescent="0.25">
      <c r="A24" s="5"/>
      <c r="B24" s="5"/>
    </row>
    <row r="25" spans="1:6" x14ac:dyDescent="0.25">
      <c r="A25" s="5"/>
      <c r="B25" s="5"/>
    </row>
    <row r="26" spans="1:6" x14ac:dyDescent="0.25">
      <c r="A26" s="5"/>
      <c r="B26" s="5"/>
    </row>
    <row r="27" spans="1:6" x14ac:dyDescent="0.25">
      <c r="A27" s="5" t="s">
        <v>69</v>
      </c>
    </row>
    <row r="29" spans="1:6" x14ac:dyDescent="0.25">
      <c r="A29" s="5"/>
    </row>
    <row r="30" spans="1:6" x14ac:dyDescent="0.25">
      <c r="A30" s="41" t="s">
        <v>70</v>
      </c>
      <c r="B30" s="41">
        <v>2015</v>
      </c>
      <c r="C30" s="41">
        <v>2016</v>
      </c>
      <c r="D30" s="41">
        <v>2017</v>
      </c>
    </row>
    <row r="31" spans="1:6" x14ac:dyDescent="0.25">
      <c r="A31" s="42" t="s">
        <v>74</v>
      </c>
      <c r="B31" s="14">
        <v>120000</v>
      </c>
      <c r="C31" s="44">
        <v>40000</v>
      </c>
      <c r="D31" s="44">
        <v>40000</v>
      </c>
    </row>
    <row r="32" spans="1:6" x14ac:dyDescent="0.25">
      <c r="A32" s="43" t="s">
        <v>71</v>
      </c>
      <c r="B32" s="15">
        <v>60000</v>
      </c>
      <c r="C32" s="15">
        <v>40000</v>
      </c>
      <c r="D32" s="15">
        <v>40000</v>
      </c>
    </row>
    <row r="33" spans="1:4" x14ac:dyDescent="0.25">
      <c r="A33" s="42" t="s">
        <v>72</v>
      </c>
      <c r="B33" s="14">
        <f>SUM(B31:B32)</f>
        <v>180000</v>
      </c>
      <c r="C33" s="14">
        <f t="shared" ref="C33:D33" si="0">SUM(C31:C32)</f>
        <v>80000</v>
      </c>
      <c r="D33" s="14">
        <f t="shared" si="0"/>
        <v>80000</v>
      </c>
    </row>
    <row r="46" spans="1:4" x14ac:dyDescent="0.25">
      <c r="A46" s="5" t="s">
        <v>73</v>
      </c>
      <c r="B46" s="5" t="s">
        <v>75</v>
      </c>
    </row>
    <row r="47" spans="1:4" x14ac:dyDescent="0.25">
      <c r="A47" t="s">
        <v>74</v>
      </c>
      <c r="B47" s="40">
        <v>0.15</v>
      </c>
    </row>
    <row r="48" spans="1:4" x14ac:dyDescent="0.25">
      <c r="A48" t="s">
        <v>71</v>
      </c>
      <c r="B48" s="40">
        <v>0.2</v>
      </c>
    </row>
    <row r="49" spans="1:5" hidden="1" x14ac:dyDescent="0.25">
      <c r="A49" t="s">
        <v>27</v>
      </c>
      <c r="B49" t="s">
        <v>28</v>
      </c>
      <c r="C49" t="s">
        <v>29</v>
      </c>
      <c r="D49" t="s">
        <v>30</v>
      </c>
      <c r="E49" t="s">
        <v>31</v>
      </c>
    </row>
    <row r="50" spans="1:5" x14ac:dyDescent="0.25">
      <c r="C50" s="5">
        <v>2015</v>
      </c>
      <c r="D50" s="5">
        <v>2016</v>
      </c>
      <c r="E50" s="5">
        <v>2017</v>
      </c>
    </row>
    <row r="51" spans="1:5" x14ac:dyDescent="0.25">
      <c r="A51" t="s">
        <v>74</v>
      </c>
      <c r="C51" s="12">
        <f>+B31*$B$47</f>
        <v>18000</v>
      </c>
      <c r="D51" s="12">
        <f>+C51</f>
        <v>18000</v>
      </c>
      <c r="E51" s="12">
        <f>+D51</f>
        <v>18000</v>
      </c>
    </row>
    <row r="52" spans="1:5" x14ac:dyDescent="0.25">
      <c r="C52" s="12"/>
      <c r="D52" s="12">
        <f>+$B$47*C31</f>
        <v>6000</v>
      </c>
      <c r="E52" s="12">
        <f>+D52</f>
        <v>6000</v>
      </c>
    </row>
    <row r="53" spans="1:5" x14ac:dyDescent="0.25">
      <c r="C53" s="12"/>
      <c r="D53" s="12"/>
      <c r="E53" s="12">
        <f>+B47*D31</f>
        <v>6000</v>
      </c>
    </row>
    <row r="54" spans="1:5" x14ac:dyDescent="0.25">
      <c r="A54" t="s">
        <v>71</v>
      </c>
      <c r="C54" s="12">
        <f>+$B$48*B32</f>
        <v>12000</v>
      </c>
      <c r="D54" s="12">
        <f>+C54</f>
        <v>12000</v>
      </c>
      <c r="E54" s="12">
        <f>+D54</f>
        <v>12000</v>
      </c>
    </row>
    <row r="55" spans="1:5" x14ac:dyDescent="0.25">
      <c r="C55" s="12"/>
      <c r="D55" s="12">
        <f>+$B$48*C32</f>
        <v>8000</v>
      </c>
      <c r="E55" s="12">
        <f>+D55</f>
        <v>8000</v>
      </c>
    </row>
    <row r="56" spans="1:5" x14ac:dyDescent="0.25">
      <c r="C56" s="12"/>
      <c r="D56" s="12"/>
      <c r="E56" s="12">
        <f>+$B$48*D32</f>
        <v>8000</v>
      </c>
    </row>
    <row r="57" spans="1:5" x14ac:dyDescent="0.25">
      <c r="A57" s="5"/>
      <c r="B57" s="5" t="s">
        <v>76</v>
      </c>
      <c r="C57" s="38">
        <f>SUM(C51:C56)</f>
        <v>30000</v>
      </c>
      <c r="D57" s="38">
        <f t="shared" ref="D57:E57" si="1">SUM(D51:D56)</f>
        <v>44000</v>
      </c>
      <c r="E57" s="38">
        <f t="shared" si="1"/>
        <v>58000</v>
      </c>
    </row>
    <row r="72" spans="1:5" hidden="1" x14ac:dyDescent="0.25">
      <c r="A72" t="s">
        <v>27</v>
      </c>
      <c r="B72" t="s">
        <v>28</v>
      </c>
      <c r="C72" t="s">
        <v>29</v>
      </c>
      <c r="D72" t="s">
        <v>30</v>
      </c>
      <c r="E72" t="s">
        <v>31</v>
      </c>
    </row>
    <row r="73" spans="1:5" x14ac:dyDescent="0.25">
      <c r="A73" s="5" t="s">
        <v>77</v>
      </c>
    </row>
    <row r="74" spans="1:5" x14ac:dyDescent="0.25">
      <c r="C74" s="5">
        <v>2015</v>
      </c>
      <c r="D74" s="5">
        <v>2016</v>
      </c>
      <c r="E74" s="5">
        <v>2017</v>
      </c>
    </row>
    <row r="75" spans="1:5" x14ac:dyDescent="0.25">
      <c r="A75" t="s">
        <v>78</v>
      </c>
      <c r="B75" s="12">
        <v>40000</v>
      </c>
      <c r="C75" s="6"/>
      <c r="D75" s="6"/>
      <c r="E75" s="6">
        <v>1</v>
      </c>
    </row>
    <row r="76" spans="1:5" x14ac:dyDescent="0.25">
      <c r="A76" t="s">
        <v>79</v>
      </c>
      <c r="B76" s="12">
        <v>40000</v>
      </c>
      <c r="C76" s="6">
        <v>1</v>
      </c>
      <c r="D76" s="6">
        <v>1</v>
      </c>
      <c r="E76" s="6">
        <v>1.5</v>
      </c>
    </row>
    <row r="77" spans="1:5" x14ac:dyDescent="0.25">
      <c r="A77" t="s">
        <v>80</v>
      </c>
      <c r="B77" s="12">
        <v>35000</v>
      </c>
      <c r="C77" s="6">
        <v>0.5</v>
      </c>
      <c r="D77" s="6">
        <v>1</v>
      </c>
      <c r="E77" s="6">
        <v>1</v>
      </c>
    </row>
    <row r="79" spans="1:5" x14ac:dyDescent="0.25">
      <c r="A79" s="47"/>
      <c r="B79" s="47"/>
      <c r="C79" s="47"/>
      <c r="D79" s="47"/>
      <c r="E79" s="48"/>
    </row>
    <row r="80" spans="1:5" x14ac:dyDescent="0.25">
      <c r="A80" s="42"/>
      <c r="B80" s="42"/>
      <c r="C80" s="53">
        <v>2015</v>
      </c>
      <c r="D80" s="53">
        <v>2016</v>
      </c>
      <c r="E80" s="54">
        <v>2017</v>
      </c>
    </row>
    <row r="81" spans="1:5" x14ac:dyDescent="0.25">
      <c r="A81" s="43" t="s">
        <v>78</v>
      </c>
      <c r="B81" s="15"/>
      <c r="C81" s="15">
        <f>+C75*$B$75</f>
        <v>0</v>
      </c>
      <c r="D81" s="15">
        <f t="shared" ref="D81:E81" si="2">+D75*$B$75</f>
        <v>0</v>
      </c>
      <c r="E81" s="15">
        <f t="shared" si="2"/>
        <v>40000</v>
      </c>
    </row>
    <row r="82" spans="1:5" x14ac:dyDescent="0.25">
      <c r="A82" s="42" t="s">
        <v>79</v>
      </c>
      <c r="B82" s="14"/>
      <c r="C82" s="14">
        <f>+$B$76*C76</f>
        <v>40000</v>
      </c>
      <c r="D82" s="14">
        <f t="shared" ref="D82:E82" si="3">+$B$76*D76</f>
        <v>40000</v>
      </c>
      <c r="E82" s="14">
        <f t="shared" si="3"/>
        <v>60000</v>
      </c>
    </row>
    <row r="83" spans="1:5" x14ac:dyDescent="0.25">
      <c r="A83" s="49" t="s">
        <v>80</v>
      </c>
      <c r="B83" s="50"/>
      <c r="C83" s="50">
        <f>+$B$77*C77</f>
        <v>17500</v>
      </c>
      <c r="D83" s="50">
        <f t="shared" ref="D83:E83" si="4">+$B$77*D77</f>
        <v>35000</v>
      </c>
      <c r="E83" s="50">
        <f t="shared" si="4"/>
        <v>35000</v>
      </c>
    </row>
    <row r="84" spans="1:5" x14ac:dyDescent="0.25">
      <c r="A84" s="56" t="s">
        <v>88</v>
      </c>
      <c r="B84" s="56"/>
      <c r="C84" s="57">
        <f>SUM(C81:C83)</f>
        <v>57500</v>
      </c>
      <c r="D84" s="57">
        <f t="shared" ref="D84:E84" si="5">SUM(D81:D83)</f>
        <v>75000</v>
      </c>
      <c r="E84" s="57">
        <f t="shared" si="5"/>
        <v>135000</v>
      </c>
    </row>
    <row r="94" spans="1:5" x14ac:dyDescent="0.25">
      <c r="A94" s="5" t="s">
        <v>87</v>
      </c>
    </row>
    <row r="96" spans="1:5" hidden="1" x14ac:dyDescent="0.25">
      <c r="A96" t="s">
        <v>27</v>
      </c>
      <c r="B96" t="s">
        <v>28</v>
      </c>
      <c r="C96" t="s">
        <v>29</v>
      </c>
      <c r="D96" t="s">
        <v>30</v>
      </c>
    </row>
    <row r="97" spans="1:4" x14ac:dyDescent="0.25">
      <c r="B97">
        <v>2015</v>
      </c>
      <c r="C97">
        <v>2016</v>
      </c>
      <c r="D97">
        <v>2017</v>
      </c>
    </row>
    <row r="98" spans="1:4" x14ac:dyDescent="0.25">
      <c r="A98" t="s">
        <v>81</v>
      </c>
      <c r="B98" s="12">
        <v>10000</v>
      </c>
      <c r="C98" s="12">
        <v>10000</v>
      </c>
      <c r="D98" s="12">
        <v>10000</v>
      </c>
    </row>
    <row r="99" spans="1:4" x14ac:dyDescent="0.25">
      <c r="A99" t="s">
        <v>82</v>
      </c>
      <c r="B99" s="12">
        <v>10000</v>
      </c>
      <c r="C99" s="12">
        <v>10000</v>
      </c>
      <c r="D99" s="12">
        <v>10000</v>
      </c>
    </row>
    <row r="100" spans="1:4" x14ac:dyDescent="0.25">
      <c r="A100" t="s">
        <v>83</v>
      </c>
      <c r="B100" s="12">
        <v>10000</v>
      </c>
      <c r="C100" s="12">
        <v>15000</v>
      </c>
      <c r="D100" s="12">
        <v>20000</v>
      </c>
    </row>
    <row r="101" spans="1:4" x14ac:dyDescent="0.25">
      <c r="A101" s="5" t="s">
        <v>84</v>
      </c>
      <c r="B101" s="38">
        <f>SUBTOTAL(109,B98:B100)</f>
        <v>30000</v>
      </c>
      <c r="C101" s="38">
        <f t="shared" ref="C101:D101" si="6">SUBTOTAL(109,C98:C100)</f>
        <v>35000</v>
      </c>
      <c r="D101" s="38">
        <f t="shared" si="6"/>
        <v>40000</v>
      </c>
    </row>
  </sheetData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42"/>
  <sheetViews>
    <sheetView topLeftCell="A11" zoomScaleNormal="100" workbookViewId="0">
      <selection activeCell="G40" sqref="G40"/>
    </sheetView>
  </sheetViews>
  <sheetFormatPr defaultColWidth="16.140625" defaultRowHeight="15" x14ac:dyDescent="0.25"/>
  <cols>
    <col min="1" max="1" width="27.42578125" bestFit="1" customWidth="1"/>
    <col min="2" max="2" width="17.28515625" bestFit="1" customWidth="1"/>
    <col min="3" max="3" width="14" customWidth="1"/>
    <col min="4" max="7" width="11.5703125" bestFit="1" customWidth="1"/>
    <col min="8" max="8" width="13.42578125" bestFit="1" customWidth="1"/>
    <col min="9" max="13" width="12.5703125" bestFit="1" customWidth="1"/>
  </cols>
  <sheetData>
    <row r="3" spans="1:5" x14ac:dyDescent="0.25">
      <c r="A3" t="s">
        <v>15</v>
      </c>
      <c r="B3" t="s">
        <v>44</v>
      </c>
      <c r="C3" t="s">
        <v>45</v>
      </c>
    </row>
    <row r="4" spans="1:5" x14ac:dyDescent="0.25">
      <c r="A4" s="6" t="s">
        <v>1</v>
      </c>
      <c r="B4" s="6">
        <v>65</v>
      </c>
      <c r="C4" s="58">
        <f>+Tabella3[[#This Row],[PREZZO listino]]*(1-$E$11)</f>
        <v>39</v>
      </c>
    </row>
    <row r="5" spans="1:5" x14ac:dyDescent="0.25">
      <c r="A5" s="6" t="s">
        <v>2</v>
      </c>
      <c r="B5" s="6">
        <v>115</v>
      </c>
      <c r="C5" s="58">
        <f>+Tabella3[[#This Row],[PREZZO listino]]*(1-$E$11)</f>
        <v>69</v>
      </c>
    </row>
    <row r="6" spans="1:5" x14ac:dyDescent="0.25">
      <c r="A6" s="6" t="s">
        <v>3</v>
      </c>
      <c r="B6" s="6">
        <v>150</v>
      </c>
      <c r="C6" s="58">
        <f>+Tabella3[[#This Row],[PREZZO listino]]*(1-$E$11)</f>
        <v>90</v>
      </c>
    </row>
    <row r="9" spans="1:5" ht="15.75" thickBot="1" x14ac:dyDescent="0.3"/>
    <row r="10" spans="1:5" ht="15.75" hidden="1" thickBot="1" x14ac:dyDescent="0.3">
      <c r="A10" s="1" t="s">
        <v>27</v>
      </c>
      <c r="B10" s="60" t="s">
        <v>28</v>
      </c>
      <c r="C10" s="60" t="s">
        <v>29</v>
      </c>
      <c r="D10" s="60" t="s">
        <v>30</v>
      </c>
      <c r="E10" s="61" t="s">
        <v>31</v>
      </c>
    </row>
    <row r="11" spans="1:5" x14ac:dyDescent="0.25">
      <c r="A11" s="72" t="s">
        <v>16</v>
      </c>
      <c r="B11" s="69" t="s">
        <v>17</v>
      </c>
      <c r="C11" s="62" t="s">
        <v>43</v>
      </c>
      <c r="D11" s="62"/>
      <c r="E11" s="66">
        <v>0.4</v>
      </c>
    </row>
    <row r="12" spans="1:5" x14ac:dyDescent="0.25">
      <c r="A12" s="63" t="s">
        <v>4</v>
      </c>
      <c r="B12" s="70" t="s">
        <v>18</v>
      </c>
      <c r="C12" s="36" t="s">
        <v>41</v>
      </c>
      <c r="D12" s="36"/>
      <c r="E12" s="67">
        <v>0.15</v>
      </c>
    </row>
    <row r="13" spans="1:5" ht="15.75" thickBot="1" x14ac:dyDescent="0.3">
      <c r="A13" s="64"/>
      <c r="B13" s="71" t="s">
        <v>20</v>
      </c>
      <c r="C13" s="65" t="s">
        <v>42</v>
      </c>
      <c r="D13" s="65"/>
      <c r="E13" s="68">
        <v>0.25</v>
      </c>
    </row>
    <row r="14" spans="1:5" x14ac:dyDescent="0.25">
      <c r="A14" s="3"/>
      <c r="B14" s="3"/>
      <c r="C14" s="3"/>
      <c r="D14" s="3"/>
      <c r="E14" s="59"/>
    </row>
    <row r="15" spans="1:5" x14ac:dyDescent="0.25">
      <c r="A15" s="3"/>
      <c r="B15" s="3"/>
      <c r="C15" s="3"/>
      <c r="D15" s="3"/>
      <c r="E15" s="59"/>
    </row>
    <row r="16" spans="1:5" ht="15.75" thickBot="1" x14ac:dyDescent="0.3"/>
    <row r="17" spans="1:13" ht="15.75" hidden="1" thickBot="1" x14ac:dyDescent="0.3">
      <c r="A17" s="3" t="s">
        <v>27</v>
      </c>
      <c r="B17" s="3" t="s">
        <v>28</v>
      </c>
      <c r="C17" s="3" t="s">
        <v>29</v>
      </c>
      <c r="D17" s="4" t="s">
        <v>30</v>
      </c>
      <c r="E17" s="3" t="s">
        <v>32</v>
      </c>
      <c r="F17" s="3" t="s">
        <v>37</v>
      </c>
      <c r="G17" s="4" t="s">
        <v>33</v>
      </c>
      <c r="H17" s="3" t="s">
        <v>34</v>
      </c>
      <c r="I17" s="3" t="s">
        <v>35</v>
      </c>
      <c r="J17" s="4" t="s">
        <v>36</v>
      </c>
      <c r="K17" s="3" t="s">
        <v>38</v>
      </c>
      <c r="L17" s="3" t="s">
        <v>39</v>
      </c>
      <c r="M17" s="4" t="s">
        <v>40</v>
      </c>
    </row>
    <row r="18" spans="1:13" x14ac:dyDescent="0.25">
      <c r="A18" s="9"/>
      <c r="B18" s="7" t="s">
        <v>17</v>
      </c>
      <c r="C18" s="1"/>
      <c r="D18" s="2"/>
      <c r="E18" s="8" t="s">
        <v>26</v>
      </c>
      <c r="F18" s="1"/>
      <c r="G18" s="2"/>
      <c r="H18" s="8" t="s">
        <v>19</v>
      </c>
      <c r="I18" s="1"/>
      <c r="J18" s="2"/>
      <c r="K18" s="7" t="s">
        <v>25</v>
      </c>
      <c r="L18" s="1"/>
      <c r="M18" s="2"/>
    </row>
    <row r="19" spans="1:13" s="37" customFormat="1" x14ac:dyDescent="0.25">
      <c r="A19" s="73"/>
      <c r="B19" s="35">
        <v>2015</v>
      </c>
      <c r="C19" s="35">
        <v>2016</v>
      </c>
      <c r="D19" s="74">
        <v>2017</v>
      </c>
      <c r="E19" s="75">
        <v>2015</v>
      </c>
      <c r="F19" s="35">
        <v>2016</v>
      </c>
      <c r="G19" s="74">
        <v>2017</v>
      </c>
      <c r="H19" s="75">
        <v>2015</v>
      </c>
      <c r="I19" s="35">
        <v>2016</v>
      </c>
      <c r="J19" s="74">
        <v>2017</v>
      </c>
      <c r="K19" s="35">
        <v>2015</v>
      </c>
      <c r="L19" s="35">
        <v>2016</v>
      </c>
      <c r="M19" s="74">
        <v>2017</v>
      </c>
    </row>
    <row r="20" spans="1:13" x14ac:dyDescent="0.25">
      <c r="A20" s="10" t="s">
        <v>21</v>
      </c>
      <c r="B20" s="16">
        <v>5</v>
      </c>
      <c r="C20" s="16">
        <v>20</v>
      </c>
      <c r="D20" s="17">
        <v>35</v>
      </c>
      <c r="E20" s="18">
        <v>5</v>
      </c>
      <c r="F20" s="16">
        <v>20</v>
      </c>
      <c r="G20" s="17">
        <v>35</v>
      </c>
      <c r="H20" s="18">
        <v>125</v>
      </c>
      <c r="I20" s="16">
        <v>300</v>
      </c>
      <c r="J20" s="17">
        <v>500</v>
      </c>
      <c r="K20" s="16">
        <f>+H20+E20+B20</f>
        <v>135</v>
      </c>
      <c r="L20" s="16">
        <f>+I20+F20+C20</f>
        <v>340</v>
      </c>
      <c r="M20" s="17">
        <f>+J20+G20+D20</f>
        <v>570</v>
      </c>
    </row>
    <row r="21" spans="1:13" x14ac:dyDescent="0.25">
      <c r="A21" s="10"/>
      <c r="B21" s="16"/>
      <c r="C21" s="16"/>
      <c r="D21" s="17"/>
      <c r="E21" s="18"/>
      <c r="F21" s="16"/>
      <c r="G21" s="17"/>
      <c r="H21" s="18"/>
      <c r="I21" s="16"/>
      <c r="J21" s="17"/>
      <c r="K21" s="16"/>
      <c r="L21" s="16"/>
      <c r="M21" s="17"/>
    </row>
    <row r="22" spans="1:13" x14ac:dyDescent="0.25">
      <c r="A22" s="10" t="s">
        <v>1</v>
      </c>
      <c r="B22" s="16">
        <v>80</v>
      </c>
      <c r="C22" s="16">
        <v>120</v>
      </c>
      <c r="D22" s="17">
        <v>140</v>
      </c>
      <c r="E22" s="18">
        <v>80</v>
      </c>
      <c r="F22" s="16">
        <v>120</v>
      </c>
      <c r="G22" s="17">
        <v>140</v>
      </c>
      <c r="H22" s="18">
        <v>2</v>
      </c>
      <c r="I22" s="16">
        <v>3</v>
      </c>
      <c r="J22" s="17">
        <v>4</v>
      </c>
      <c r="K22" s="16">
        <f t="shared" ref="K22:M24" si="0">+H22+E22+B22</f>
        <v>162</v>
      </c>
      <c r="L22" s="16">
        <f t="shared" si="0"/>
        <v>243</v>
      </c>
      <c r="M22" s="17">
        <f t="shared" si="0"/>
        <v>284</v>
      </c>
    </row>
    <row r="23" spans="1:13" x14ac:dyDescent="0.25">
      <c r="A23" s="10" t="s">
        <v>2</v>
      </c>
      <c r="B23" s="16">
        <v>80</v>
      </c>
      <c r="C23" s="16">
        <v>120</v>
      </c>
      <c r="D23" s="17">
        <v>140</v>
      </c>
      <c r="E23" s="18">
        <v>80</v>
      </c>
      <c r="F23" s="16">
        <v>120</v>
      </c>
      <c r="G23" s="17">
        <v>140</v>
      </c>
      <c r="H23" s="18">
        <v>2</v>
      </c>
      <c r="I23" s="16">
        <v>3</v>
      </c>
      <c r="J23" s="17">
        <v>4</v>
      </c>
      <c r="K23" s="16">
        <f t="shared" si="0"/>
        <v>162</v>
      </c>
      <c r="L23" s="16">
        <f t="shared" si="0"/>
        <v>243</v>
      </c>
      <c r="M23" s="17">
        <f t="shared" si="0"/>
        <v>284</v>
      </c>
    </row>
    <row r="24" spans="1:13" x14ac:dyDescent="0.25">
      <c r="A24" s="10" t="s">
        <v>3</v>
      </c>
      <c r="B24" s="16">
        <v>100</v>
      </c>
      <c r="C24" s="16">
        <v>100</v>
      </c>
      <c r="D24" s="17">
        <v>120</v>
      </c>
      <c r="E24" s="18">
        <v>100</v>
      </c>
      <c r="F24" s="16">
        <v>100</v>
      </c>
      <c r="G24" s="17">
        <v>120</v>
      </c>
      <c r="H24" s="18">
        <v>2</v>
      </c>
      <c r="I24" s="16">
        <v>3</v>
      </c>
      <c r="J24" s="17">
        <v>4</v>
      </c>
      <c r="K24" s="16">
        <f t="shared" si="0"/>
        <v>202</v>
      </c>
      <c r="L24" s="16">
        <f t="shared" si="0"/>
        <v>203</v>
      </c>
      <c r="M24" s="17">
        <f t="shared" si="0"/>
        <v>244</v>
      </c>
    </row>
    <row r="25" spans="1:13" x14ac:dyDescent="0.25">
      <c r="A25" s="10"/>
      <c r="B25" s="16"/>
      <c r="C25" s="16"/>
      <c r="D25" s="17"/>
      <c r="E25" s="18"/>
      <c r="F25" s="16"/>
      <c r="G25" s="17"/>
      <c r="H25" s="18"/>
      <c r="I25" s="16" t="s">
        <v>4</v>
      </c>
      <c r="J25" s="17"/>
      <c r="K25" s="16"/>
      <c r="L25" s="16"/>
      <c r="M25" s="17"/>
    </row>
    <row r="26" spans="1:13" x14ac:dyDescent="0.25">
      <c r="A26" s="10" t="s">
        <v>49</v>
      </c>
      <c r="B26" s="16">
        <f>+B$20*B22</f>
        <v>400</v>
      </c>
      <c r="C26" s="16">
        <f t="shared" ref="C26:J26" si="1">+C$20*C22</f>
        <v>2400</v>
      </c>
      <c r="D26" s="17">
        <f t="shared" si="1"/>
        <v>4900</v>
      </c>
      <c r="E26" s="18">
        <f t="shared" si="1"/>
        <v>400</v>
      </c>
      <c r="F26" s="16">
        <f t="shared" si="1"/>
        <v>2400</v>
      </c>
      <c r="G26" s="17">
        <f t="shared" si="1"/>
        <v>4900</v>
      </c>
      <c r="H26" s="18">
        <f t="shared" si="1"/>
        <v>250</v>
      </c>
      <c r="I26" s="16">
        <f t="shared" si="1"/>
        <v>900</v>
      </c>
      <c r="J26" s="17">
        <f t="shared" si="1"/>
        <v>2000</v>
      </c>
      <c r="K26" s="16">
        <f>+H26+E26+B26</f>
        <v>1050</v>
      </c>
      <c r="L26" s="16">
        <f t="shared" ref="L26:M28" si="2">+I26+F26+C26</f>
        <v>5700</v>
      </c>
      <c r="M26" s="16">
        <f>+J26+G26+D26</f>
        <v>11800</v>
      </c>
    </row>
    <row r="27" spans="1:13" x14ac:dyDescent="0.25">
      <c r="A27" s="10" t="s">
        <v>50</v>
      </c>
      <c r="B27" s="16">
        <f t="shared" ref="B27:J27" si="3">+B$20*B23</f>
        <v>400</v>
      </c>
      <c r="C27" s="16">
        <f t="shared" si="3"/>
        <v>2400</v>
      </c>
      <c r="D27" s="17">
        <f t="shared" si="3"/>
        <v>4900</v>
      </c>
      <c r="E27" s="18">
        <f t="shared" si="3"/>
        <v>400</v>
      </c>
      <c r="F27" s="16">
        <f t="shared" si="3"/>
        <v>2400</v>
      </c>
      <c r="G27" s="17">
        <f t="shared" si="3"/>
        <v>4900</v>
      </c>
      <c r="H27" s="18">
        <f t="shared" si="3"/>
        <v>250</v>
      </c>
      <c r="I27" s="16">
        <f t="shared" si="3"/>
        <v>900</v>
      </c>
      <c r="J27" s="17">
        <f t="shared" si="3"/>
        <v>2000</v>
      </c>
      <c r="K27" s="16">
        <f t="shared" ref="K27:K28" si="4">+H27+E27+B27</f>
        <v>1050</v>
      </c>
      <c r="L27" s="16">
        <f t="shared" si="2"/>
        <v>5700</v>
      </c>
      <c r="M27" s="17">
        <f t="shared" si="2"/>
        <v>11800</v>
      </c>
    </row>
    <row r="28" spans="1:13" x14ac:dyDescent="0.25">
      <c r="A28" s="10" t="s">
        <v>51</v>
      </c>
      <c r="B28" s="16">
        <f t="shared" ref="B28:J28" si="5">+B$20*B24</f>
        <v>500</v>
      </c>
      <c r="C28" s="16">
        <f t="shared" si="5"/>
        <v>2000</v>
      </c>
      <c r="D28" s="17">
        <f t="shared" si="5"/>
        <v>4200</v>
      </c>
      <c r="E28" s="18">
        <f t="shared" si="5"/>
        <v>500</v>
      </c>
      <c r="F28" s="16">
        <f t="shared" si="5"/>
        <v>2000</v>
      </c>
      <c r="G28" s="17">
        <f t="shared" si="5"/>
        <v>4200</v>
      </c>
      <c r="H28" s="18">
        <f t="shared" si="5"/>
        <v>250</v>
      </c>
      <c r="I28" s="16">
        <f t="shared" si="5"/>
        <v>900</v>
      </c>
      <c r="J28" s="17">
        <f t="shared" si="5"/>
        <v>2000</v>
      </c>
      <c r="K28" s="16">
        <f t="shared" si="4"/>
        <v>1250</v>
      </c>
      <c r="L28" s="16">
        <f t="shared" si="2"/>
        <v>4900</v>
      </c>
      <c r="M28" s="17">
        <f t="shared" si="2"/>
        <v>10400</v>
      </c>
    </row>
    <row r="29" spans="1:13" x14ac:dyDescent="0.25">
      <c r="A29" s="10"/>
      <c r="B29" s="16"/>
      <c r="C29" s="16"/>
      <c r="D29" s="17"/>
      <c r="E29" s="18"/>
      <c r="F29" s="16"/>
      <c r="G29" s="17"/>
      <c r="H29" s="18"/>
      <c r="I29" s="16"/>
      <c r="J29" s="17"/>
      <c r="K29" s="16"/>
      <c r="L29" s="16"/>
      <c r="M29" s="17"/>
    </row>
    <row r="30" spans="1:13" x14ac:dyDescent="0.25">
      <c r="A30" s="10"/>
      <c r="B30" s="16"/>
      <c r="C30" s="16"/>
      <c r="D30" s="17"/>
      <c r="E30" s="18"/>
      <c r="F30" s="16"/>
      <c r="G30" s="17"/>
      <c r="H30" s="18"/>
      <c r="I30" s="16"/>
      <c r="J30" s="17"/>
      <c r="K30" s="16"/>
      <c r="L30" s="16"/>
      <c r="M30" s="17"/>
    </row>
    <row r="31" spans="1:13" x14ac:dyDescent="0.25">
      <c r="A31" s="10" t="s">
        <v>22</v>
      </c>
      <c r="B31" s="16">
        <f t="shared" ref="B31:G33" si="6">+B22*$C$4*B$20</f>
        <v>15600</v>
      </c>
      <c r="C31" s="16">
        <f t="shared" si="6"/>
        <v>93600</v>
      </c>
      <c r="D31" s="17">
        <f t="shared" si="6"/>
        <v>191100</v>
      </c>
      <c r="E31" s="18">
        <f t="shared" si="6"/>
        <v>15600</v>
      </c>
      <c r="F31" s="16">
        <f t="shared" si="6"/>
        <v>93600</v>
      </c>
      <c r="G31" s="17">
        <f t="shared" si="6"/>
        <v>191100</v>
      </c>
      <c r="H31" s="18">
        <f t="shared" ref="H31:J33" si="7">+H22*$B$4*H$20</f>
        <v>16250</v>
      </c>
      <c r="I31" s="16">
        <f t="shared" si="7"/>
        <v>58500</v>
      </c>
      <c r="J31" s="17">
        <f t="shared" si="7"/>
        <v>130000</v>
      </c>
      <c r="K31" s="16">
        <f t="shared" ref="K31:M33" si="8">+H31+E31+B31</f>
        <v>47450</v>
      </c>
      <c r="L31" s="16">
        <f t="shared" si="8"/>
        <v>245700</v>
      </c>
      <c r="M31" s="17">
        <f t="shared" si="8"/>
        <v>512200</v>
      </c>
    </row>
    <row r="32" spans="1:13" x14ac:dyDescent="0.25">
      <c r="A32" s="10" t="s">
        <v>23</v>
      </c>
      <c r="B32" s="16">
        <f t="shared" si="6"/>
        <v>15600</v>
      </c>
      <c r="C32" s="16">
        <f t="shared" si="6"/>
        <v>93600</v>
      </c>
      <c r="D32" s="17">
        <f t="shared" si="6"/>
        <v>191100</v>
      </c>
      <c r="E32" s="18">
        <f t="shared" si="6"/>
        <v>15600</v>
      </c>
      <c r="F32" s="16">
        <f t="shared" si="6"/>
        <v>93600</v>
      </c>
      <c r="G32" s="17">
        <f t="shared" si="6"/>
        <v>191100</v>
      </c>
      <c r="H32" s="18">
        <f t="shared" si="7"/>
        <v>16250</v>
      </c>
      <c r="I32" s="16">
        <f t="shared" si="7"/>
        <v>58500</v>
      </c>
      <c r="J32" s="17">
        <f t="shared" si="7"/>
        <v>130000</v>
      </c>
      <c r="K32" s="16">
        <f t="shared" si="8"/>
        <v>47450</v>
      </c>
      <c r="L32" s="16">
        <f t="shared" si="8"/>
        <v>245700</v>
      </c>
      <c r="M32" s="17">
        <f t="shared" si="8"/>
        <v>512200</v>
      </c>
    </row>
    <row r="33" spans="1:13" x14ac:dyDescent="0.25">
      <c r="A33" s="10" t="s">
        <v>24</v>
      </c>
      <c r="B33" s="16">
        <f t="shared" si="6"/>
        <v>19500</v>
      </c>
      <c r="C33" s="16">
        <f t="shared" si="6"/>
        <v>78000</v>
      </c>
      <c r="D33" s="17">
        <f t="shared" si="6"/>
        <v>163800</v>
      </c>
      <c r="E33" s="18">
        <f t="shared" si="6"/>
        <v>19500</v>
      </c>
      <c r="F33" s="16">
        <f t="shared" si="6"/>
        <v>78000</v>
      </c>
      <c r="G33" s="17">
        <f t="shared" si="6"/>
        <v>163800</v>
      </c>
      <c r="H33" s="18">
        <f t="shared" si="7"/>
        <v>16250</v>
      </c>
      <c r="I33" s="16">
        <f t="shared" si="7"/>
        <v>58500</v>
      </c>
      <c r="J33" s="17">
        <f t="shared" si="7"/>
        <v>130000</v>
      </c>
      <c r="K33" s="16">
        <f t="shared" si="8"/>
        <v>55250</v>
      </c>
      <c r="L33" s="16">
        <f t="shared" si="8"/>
        <v>214500</v>
      </c>
      <c r="M33" s="17">
        <f t="shared" si="8"/>
        <v>457600</v>
      </c>
    </row>
    <row r="34" spans="1:13" x14ac:dyDescent="0.25">
      <c r="A34" s="10"/>
      <c r="B34" s="16"/>
      <c r="C34" s="16"/>
      <c r="D34" s="17"/>
      <c r="E34" s="18"/>
      <c r="F34" s="16"/>
      <c r="G34" s="17"/>
      <c r="H34" s="18"/>
      <c r="I34" s="16"/>
      <c r="J34" s="17"/>
      <c r="K34" s="16"/>
      <c r="L34" s="16"/>
      <c r="M34" s="17"/>
    </row>
    <row r="35" spans="1:13" ht="15.75" thickBot="1" x14ac:dyDescent="0.3">
      <c r="A35" s="11" t="s">
        <v>25</v>
      </c>
      <c r="B35" s="19">
        <f t="shared" ref="B35:M35" si="9">SUM(B31:B34)</f>
        <v>50700</v>
      </c>
      <c r="C35" s="19">
        <f t="shared" si="9"/>
        <v>265200</v>
      </c>
      <c r="D35" s="20">
        <f t="shared" si="9"/>
        <v>546000</v>
      </c>
      <c r="E35" s="21">
        <f t="shared" si="9"/>
        <v>50700</v>
      </c>
      <c r="F35" s="19">
        <f t="shared" si="9"/>
        <v>265200</v>
      </c>
      <c r="G35" s="20">
        <f t="shared" si="9"/>
        <v>546000</v>
      </c>
      <c r="H35" s="21">
        <f t="shared" si="9"/>
        <v>48750</v>
      </c>
      <c r="I35" s="19">
        <f t="shared" si="9"/>
        <v>175500</v>
      </c>
      <c r="J35" s="20">
        <f t="shared" si="9"/>
        <v>390000</v>
      </c>
      <c r="K35" s="19">
        <f t="shared" si="9"/>
        <v>150150</v>
      </c>
      <c r="L35" s="19">
        <f t="shared" si="9"/>
        <v>705900</v>
      </c>
      <c r="M35" s="20">
        <f t="shared" si="9"/>
        <v>1482000</v>
      </c>
    </row>
    <row r="38" spans="1:13" hidden="1" x14ac:dyDescent="0.25">
      <c r="A38" t="s">
        <v>27</v>
      </c>
      <c r="B38" t="s">
        <v>28</v>
      </c>
      <c r="C38" t="s">
        <v>29</v>
      </c>
      <c r="D38" t="s">
        <v>30</v>
      </c>
      <c r="E38" t="s">
        <v>31</v>
      </c>
    </row>
    <row r="39" spans="1:13" x14ac:dyDescent="0.25">
      <c r="A39" t="s">
        <v>48</v>
      </c>
    </row>
    <row r="40" spans="1:13" x14ac:dyDescent="0.25">
      <c r="C40" s="5">
        <v>2015</v>
      </c>
      <c r="D40" s="5">
        <v>2016</v>
      </c>
      <c r="E40" s="5">
        <v>2017</v>
      </c>
    </row>
    <row r="41" spans="1:13" x14ac:dyDescent="0.25">
      <c r="A41" t="s">
        <v>46</v>
      </c>
      <c r="C41" s="12">
        <f>+E35*$E$12</f>
        <v>7605</v>
      </c>
      <c r="D41" s="12">
        <f>+F35*$E$12</f>
        <v>39780</v>
      </c>
      <c r="E41" s="12">
        <f>+G35*$E$12</f>
        <v>81900</v>
      </c>
    </row>
    <row r="42" spans="1:13" x14ac:dyDescent="0.25">
      <c r="A42" t="s">
        <v>47</v>
      </c>
      <c r="C42" s="12">
        <f>+H35*$E$13</f>
        <v>12187.5</v>
      </c>
      <c r="D42" s="12">
        <f>+I35*$E$13</f>
        <v>43875</v>
      </c>
      <c r="E42" s="12">
        <f>+J35*$E$13</f>
        <v>97500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0"/>
  <sheetViews>
    <sheetView topLeftCell="A33" zoomScale="120" zoomScaleNormal="120" workbookViewId="0">
      <selection activeCell="A44" sqref="A44"/>
    </sheetView>
  </sheetViews>
  <sheetFormatPr defaultRowHeight="15" x14ac:dyDescent="0.25"/>
  <cols>
    <col min="1" max="1" width="31.140625" customWidth="1"/>
    <col min="2" max="2" width="11.42578125" customWidth="1"/>
    <col min="3" max="3" width="11.7109375" bestFit="1" customWidth="1"/>
    <col min="4" max="4" width="13.28515625" bestFit="1" customWidth="1"/>
  </cols>
  <sheetData>
    <row r="2" spans="1:4" x14ac:dyDescent="0.25">
      <c r="A2" s="34" t="s">
        <v>52</v>
      </c>
      <c r="B2" s="3" t="s">
        <v>27</v>
      </c>
      <c r="C2" s="3" t="s">
        <v>28</v>
      </c>
      <c r="D2" s="3" t="s">
        <v>29</v>
      </c>
    </row>
    <row r="3" spans="1:4" x14ac:dyDescent="0.25">
      <c r="A3" s="3"/>
      <c r="B3" s="35">
        <v>2015</v>
      </c>
      <c r="C3" s="35">
        <v>2016</v>
      </c>
      <c r="D3" s="35">
        <v>2017</v>
      </c>
    </row>
    <row r="4" spans="1:4" x14ac:dyDescent="0.25">
      <c r="A4" s="35" t="s">
        <v>1</v>
      </c>
      <c r="B4" s="16">
        <f>+vendite!K26*'dati base'!$B$15</f>
        <v>6300</v>
      </c>
      <c r="C4" s="16">
        <f>+vendite!L26*'dati base'!$B$15</f>
        <v>34200</v>
      </c>
      <c r="D4" s="16">
        <f>+vendite!M26*'dati base'!$B$15</f>
        <v>70800</v>
      </c>
    </row>
    <row r="5" spans="1:4" x14ac:dyDescent="0.25">
      <c r="A5" s="35" t="s">
        <v>2</v>
      </c>
      <c r="B5" s="16">
        <f>+vendite!K27*'dati base'!$B$16</f>
        <v>10500</v>
      </c>
      <c r="C5" s="16">
        <f>+vendite!L27*'dati base'!$B$16</f>
        <v>57000</v>
      </c>
      <c r="D5" s="16">
        <f>+vendite!M27*'dati base'!$B$16</f>
        <v>118000</v>
      </c>
    </row>
    <row r="6" spans="1:4" x14ac:dyDescent="0.25">
      <c r="A6" s="35" t="s">
        <v>3</v>
      </c>
      <c r="B6" s="16">
        <f>+vendite!K28*'dati base'!$B$17</f>
        <v>17500</v>
      </c>
      <c r="C6" s="16">
        <f>+vendite!L28*'dati base'!$B$17</f>
        <v>68600</v>
      </c>
      <c r="D6" s="16">
        <f>+vendite!M28*'dati base'!$B$17</f>
        <v>145600</v>
      </c>
    </row>
    <row r="7" spans="1:4" x14ac:dyDescent="0.25">
      <c r="A7" s="35" t="s">
        <v>14</v>
      </c>
      <c r="B7" s="16">
        <f>SUM(B4:B6)</f>
        <v>34300</v>
      </c>
      <c r="C7" s="16">
        <f t="shared" ref="C7:D7" si="0">SUM(C4:C6)</f>
        <v>159800</v>
      </c>
      <c r="D7" s="16">
        <f t="shared" si="0"/>
        <v>334400</v>
      </c>
    </row>
    <row r="9" spans="1:4" ht="15.75" thickBot="1" x14ac:dyDescent="0.3"/>
    <row r="10" spans="1:4" x14ac:dyDescent="0.25">
      <c r="A10" s="8" t="s">
        <v>53</v>
      </c>
      <c r="B10" s="1" t="s">
        <v>54</v>
      </c>
      <c r="C10" s="1"/>
      <c r="D10" s="2"/>
    </row>
    <row r="11" spans="1:4" x14ac:dyDescent="0.25">
      <c r="A11" s="22"/>
      <c r="B11" s="13">
        <v>2015</v>
      </c>
      <c r="C11" s="13">
        <v>2016</v>
      </c>
      <c r="D11" s="23">
        <v>2017</v>
      </c>
    </row>
    <row r="12" spans="1:4" x14ac:dyDescent="0.25">
      <c r="A12" s="24" t="s">
        <v>1</v>
      </c>
      <c r="B12" s="14">
        <f>+vendite!K26*'dati base'!$C$15</f>
        <v>315</v>
      </c>
      <c r="C12" s="14">
        <f>+vendite!L26*'dati base'!$C$15</f>
        <v>1710</v>
      </c>
      <c r="D12" s="25">
        <f>+vendite!M26*'dati base'!$C$15</f>
        <v>3540</v>
      </c>
    </row>
    <row r="13" spans="1:4" x14ac:dyDescent="0.25">
      <c r="A13" s="26" t="s">
        <v>2</v>
      </c>
      <c r="B13" s="15">
        <f>+vendite!K27*'dati base'!$C$16</f>
        <v>630</v>
      </c>
      <c r="C13" s="15">
        <f>+vendite!L27*'dati base'!$C$16</f>
        <v>3420</v>
      </c>
      <c r="D13" s="27">
        <f>+vendite!M27*'dati base'!$C$16</f>
        <v>7080</v>
      </c>
    </row>
    <row r="14" spans="1:4" x14ac:dyDescent="0.25">
      <c r="A14" s="24" t="s">
        <v>3</v>
      </c>
      <c r="B14" s="14">
        <f>+vendite!K28*'dati base'!$C$17</f>
        <v>1500</v>
      </c>
      <c r="C14" s="14">
        <f>+vendite!L28*'dati base'!$C$17</f>
        <v>5880</v>
      </c>
      <c r="D14" s="25">
        <f>+vendite!M28*'dati base'!$C$17</f>
        <v>12480</v>
      </c>
    </row>
    <row r="15" spans="1:4" ht="15.75" thickBot="1" x14ac:dyDescent="0.3">
      <c r="A15" s="28" t="s">
        <v>14</v>
      </c>
      <c r="B15" s="29">
        <f>SUM(B12:B14)</f>
        <v>2445</v>
      </c>
      <c r="C15" s="29">
        <f t="shared" ref="C15" si="1">SUM(C12:C14)</f>
        <v>11010</v>
      </c>
      <c r="D15" s="30">
        <f t="shared" ref="D15" si="2">SUM(D12:D14)</f>
        <v>23100</v>
      </c>
    </row>
    <row r="16" spans="1:4" ht="15.75" thickBot="1" x14ac:dyDescent="0.3"/>
    <row r="17" spans="1:4" x14ac:dyDescent="0.25">
      <c r="A17" s="8" t="s">
        <v>53</v>
      </c>
      <c r="B17" s="1" t="s">
        <v>55</v>
      </c>
      <c r="C17" s="1"/>
      <c r="D17" s="2"/>
    </row>
    <row r="18" spans="1:4" x14ac:dyDescent="0.25">
      <c r="A18" s="22"/>
      <c r="B18" s="13">
        <v>2015</v>
      </c>
      <c r="C18" s="13">
        <v>2016</v>
      </c>
      <c r="D18" s="23">
        <v>2017</v>
      </c>
    </row>
    <row r="19" spans="1:4" x14ac:dyDescent="0.25">
      <c r="A19" s="24" t="s">
        <v>1</v>
      </c>
      <c r="B19" s="14">
        <f>+B12*'dati base'!$B$23</f>
        <v>7087.5</v>
      </c>
      <c r="C19" s="14">
        <f>+C12*'dati base'!$B$23</f>
        <v>38475</v>
      </c>
      <c r="D19" s="25">
        <f>+D12*'dati base'!$B$23</f>
        <v>79650</v>
      </c>
    </row>
    <row r="20" spans="1:4" x14ac:dyDescent="0.25">
      <c r="A20" s="26" t="s">
        <v>2</v>
      </c>
      <c r="B20" s="14">
        <f>+B13*'dati base'!$B$23</f>
        <v>14175</v>
      </c>
      <c r="C20" s="14">
        <f>+C13*'dati base'!$B$23</f>
        <v>76950</v>
      </c>
      <c r="D20" s="25">
        <f>+D13*'dati base'!$B$23</f>
        <v>159300</v>
      </c>
    </row>
    <row r="21" spans="1:4" x14ac:dyDescent="0.25">
      <c r="A21" s="24" t="s">
        <v>3</v>
      </c>
      <c r="B21" s="14">
        <f>+B14*'dati base'!$B$23</f>
        <v>33750</v>
      </c>
      <c r="C21" s="14">
        <f>+C14*'dati base'!$B$23</f>
        <v>132300</v>
      </c>
      <c r="D21" s="25">
        <f>+D14*'dati base'!$B$23</f>
        <v>280800</v>
      </c>
    </row>
    <row r="22" spans="1:4" ht="15.75" thickBot="1" x14ac:dyDescent="0.3">
      <c r="A22" s="28" t="s">
        <v>14</v>
      </c>
      <c r="B22" s="29">
        <f>SUM(B19:B21)</f>
        <v>55012.5</v>
      </c>
      <c r="C22" s="29">
        <f t="shared" ref="C22" si="3">SUM(C19:C21)</f>
        <v>247725</v>
      </c>
      <c r="D22" s="30">
        <f t="shared" ref="D22" si="4">SUM(D19:D21)</f>
        <v>519750</v>
      </c>
    </row>
    <row r="23" spans="1:4" ht="15.75" thickBot="1" x14ac:dyDescent="0.3"/>
    <row r="24" spans="1:4" x14ac:dyDescent="0.25">
      <c r="A24" s="8" t="s">
        <v>56</v>
      </c>
      <c r="B24" s="1"/>
      <c r="C24" s="1"/>
      <c r="D24" s="2"/>
    </row>
    <row r="25" spans="1:4" x14ac:dyDescent="0.25">
      <c r="A25" s="22"/>
      <c r="B25" s="13">
        <v>2015</v>
      </c>
      <c r="C25" s="13">
        <v>2016</v>
      </c>
      <c r="D25" s="23">
        <v>2017</v>
      </c>
    </row>
    <row r="26" spans="1:4" ht="15.75" thickBot="1" x14ac:dyDescent="0.3">
      <c r="A26" s="31"/>
      <c r="B26" s="32">
        <f>+B22/'dati base'!$B$21</f>
        <v>1.528125</v>
      </c>
      <c r="C26" s="32">
        <f>+C22/'dati base'!$B$21</f>
        <v>6.8812499999999996</v>
      </c>
      <c r="D26" s="33">
        <f>+D22/'dati base'!$B$21</f>
        <v>14.4375</v>
      </c>
    </row>
    <row r="33" spans="1:4" x14ac:dyDescent="0.25">
      <c r="A33" s="37" t="s">
        <v>57</v>
      </c>
      <c r="B33" s="37" t="s">
        <v>66</v>
      </c>
      <c r="C33" s="37" t="s">
        <v>67</v>
      </c>
      <c r="D33" s="37" t="s">
        <v>68</v>
      </c>
    </row>
    <row r="34" spans="1:4" x14ac:dyDescent="0.25">
      <c r="A34" s="6" t="s">
        <v>1</v>
      </c>
      <c r="B34" s="12">
        <f>+vendite!K31</f>
        <v>47450</v>
      </c>
      <c r="C34" s="12">
        <f>+vendite!L31</f>
        <v>245700</v>
      </c>
      <c r="D34" s="12">
        <f>+vendite!M31</f>
        <v>512200</v>
      </c>
    </row>
    <row r="35" spans="1:4" x14ac:dyDescent="0.25">
      <c r="A35" s="6" t="s">
        <v>2</v>
      </c>
      <c r="B35" s="12">
        <f>+vendite!K32</f>
        <v>47450</v>
      </c>
      <c r="C35" s="12">
        <f>+vendite!L32</f>
        <v>245700</v>
      </c>
      <c r="D35" s="12">
        <f>+vendite!M32</f>
        <v>512200</v>
      </c>
    </row>
    <row r="36" spans="1:4" x14ac:dyDescent="0.25">
      <c r="A36" s="6" t="s">
        <v>3</v>
      </c>
      <c r="B36" s="12">
        <f>+vendite!K33</f>
        <v>55250</v>
      </c>
      <c r="C36" s="12">
        <f>+vendite!L33</f>
        <v>214500</v>
      </c>
      <c r="D36" s="12">
        <f>+vendite!M33</f>
        <v>457600</v>
      </c>
    </row>
    <row r="37" spans="1:4" x14ac:dyDescent="0.25">
      <c r="A37" s="37" t="s">
        <v>58</v>
      </c>
      <c r="B37" s="38">
        <f>SUM(B34:B36)</f>
        <v>150150</v>
      </c>
      <c r="C37" s="38">
        <f t="shared" ref="C37:D37" si="5">SUM(C34:C36)</f>
        <v>705900</v>
      </c>
      <c r="D37" s="38">
        <f t="shared" si="5"/>
        <v>1482000</v>
      </c>
    </row>
    <row r="38" spans="1:4" x14ac:dyDescent="0.25">
      <c r="A38" t="s">
        <v>46</v>
      </c>
      <c r="B38" s="12">
        <f>+vendite!C41</f>
        <v>7605</v>
      </c>
      <c r="C38" s="12">
        <f>+vendite!D41</f>
        <v>39780</v>
      </c>
      <c r="D38" s="12">
        <f>+vendite!E41</f>
        <v>81900</v>
      </c>
    </row>
    <row r="39" spans="1:4" x14ac:dyDescent="0.25">
      <c r="A39" t="s">
        <v>59</v>
      </c>
      <c r="B39" s="12">
        <f>+vendite!C42</f>
        <v>12187.5</v>
      </c>
      <c r="C39" s="12">
        <f>+vendite!D42</f>
        <v>43875</v>
      </c>
      <c r="D39" s="12">
        <f>+vendite!E42</f>
        <v>97500</v>
      </c>
    </row>
    <row r="40" spans="1:4" x14ac:dyDescent="0.25">
      <c r="A40" s="37" t="s">
        <v>60</v>
      </c>
      <c r="B40" s="38">
        <f>+B39+B38</f>
        <v>19792.5</v>
      </c>
      <c r="C40" s="38">
        <f t="shared" ref="C40:D40" si="6">+C39+C38</f>
        <v>83655</v>
      </c>
      <c r="D40" s="38">
        <f t="shared" si="6"/>
        <v>179400</v>
      </c>
    </row>
    <row r="41" spans="1:4" x14ac:dyDescent="0.25">
      <c r="A41" t="s">
        <v>61</v>
      </c>
      <c r="B41" s="12">
        <f>+B37-B40</f>
        <v>130357.5</v>
      </c>
      <c r="C41" s="12">
        <f>+C37-C40</f>
        <v>622245</v>
      </c>
      <c r="D41" s="12">
        <f>+D37-D40</f>
        <v>1302600</v>
      </c>
    </row>
    <row r="42" spans="1:4" x14ac:dyDescent="0.25">
      <c r="A42" t="s">
        <v>62</v>
      </c>
      <c r="B42" s="12">
        <f>+B7</f>
        <v>34300</v>
      </c>
      <c r="C42" s="12">
        <f t="shared" ref="C42:D42" si="7">+C7</f>
        <v>159800</v>
      </c>
      <c r="D42" s="12">
        <f t="shared" si="7"/>
        <v>334400</v>
      </c>
    </row>
    <row r="43" spans="1:4" x14ac:dyDescent="0.25">
      <c r="A43" t="s">
        <v>63</v>
      </c>
      <c r="B43" s="12">
        <f>+B22</f>
        <v>55012.5</v>
      </c>
      <c r="C43" s="12">
        <f t="shared" ref="C43:D43" si="8">+C22</f>
        <v>247725</v>
      </c>
      <c r="D43" s="12">
        <f t="shared" si="8"/>
        <v>519750</v>
      </c>
    </row>
    <row r="44" spans="1:4" x14ac:dyDescent="0.25">
      <c r="A44" s="37" t="s">
        <v>64</v>
      </c>
      <c r="B44" s="38">
        <f>SUM(B42:B43)</f>
        <v>89312.5</v>
      </c>
      <c r="C44" s="38">
        <f t="shared" ref="C44:D44" si="9">SUM(C42:C43)</f>
        <v>407525</v>
      </c>
      <c r="D44" s="38">
        <f t="shared" si="9"/>
        <v>854150</v>
      </c>
    </row>
    <row r="45" spans="1:4" x14ac:dyDescent="0.25">
      <c r="A45" s="37" t="s">
        <v>65</v>
      </c>
      <c r="B45" s="39">
        <f>+B41-B44</f>
        <v>41045</v>
      </c>
      <c r="C45" s="39">
        <f>+C41-C44</f>
        <v>214720</v>
      </c>
      <c r="D45" s="39">
        <f>+D41-D44</f>
        <v>448450</v>
      </c>
    </row>
    <row r="46" spans="1:4" x14ac:dyDescent="0.25">
      <c r="A46" t="s">
        <v>85</v>
      </c>
      <c r="B46" s="12">
        <f>+'dati base'!C57</f>
        <v>30000</v>
      </c>
      <c r="C46" s="12">
        <f>+'dati base'!D57</f>
        <v>44000</v>
      </c>
      <c r="D46" s="12">
        <f>+'dati base'!E57</f>
        <v>58000</v>
      </c>
    </row>
    <row r="47" spans="1:4" x14ac:dyDescent="0.25">
      <c r="A47" t="s">
        <v>86</v>
      </c>
      <c r="B47" s="12">
        <f>+'dati base'!C84</f>
        <v>57500</v>
      </c>
      <c r="C47" s="12">
        <f>+'dati base'!D84</f>
        <v>75000</v>
      </c>
      <c r="D47" s="12">
        <f>+'dati base'!E84</f>
        <v>135000</v>
      </c>
    </row>
    <row r="48" spans="1:4" x14ac:dyDescent="0.25">
      <c r="A48" t="s">
        <v>87</v>
      </c>
      <c r="B48" s="12">
        <f>+'dati base'!B101</f>
        <v>30000</v>
      </c>
      <c r="C48" s="12">
        <f>+'dati base'!C101</f>
        <v>35000</v>
      </c>
      <c r="D48" s="12">
        <f>+'dati base'!D101</f>
        <v>40000</v>
      </c>
    </row>
    <row r="49" spans="1:4" x14ac:dyDescent="0.25">
      <c r="A49" s="6" t="s">
        <v>89</v>
      </c>
      <c r="B49" s="38">
        <f>SUM(B46:B48)</f>
        <v>117500</v>
      </c>
      <c r="C49" s="38">
        <f t="shared" ref="C49:D49" si="10">SUM(C46:C48)</f>
        <v>154000</v>
      </c>
      <c r="D49" s="38">
        <f t="shared" si="10"/>
        <v>233000</v>
      </c>
    </row>
    <row r="50" spans="1:4" x14ac:dyDescent="0.25">
      <c r="A50" s="34" t="s">
        <v>90</v>
      </c>
      <c r="B50" s="52">
        <f>+B45-B49</f>
        <v>-76455</v>
      </c>
      <c r="C50" s="52">
        <f t="shared" ref="C50:D50" si="11">+C45-C49</f>
        <v>60720</v>
      </c>
      <c r="D50" s="52">
        <f t="shared" si="11"/>
        <v>215450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6" zoomScale="150" zoomScaleNormal="150" workbookViewId="0">
      <selection activeCell="H21" sqref="H21"/>
    </sheetView>
  </sheetViews>
  <sheetFormatPr defaultRowHeight="15" x14ac:dyDescent="0.25"/>
  <cols>
    <col min="1" max="1" width="19.5703125" customWidth="1"/>
    <col min="2" max="4" width="11.42578125" customWidth="1"/>
    <col min="9" max="9" width="9.7109375" bestFit="1" customWidth="1"/>
  </cols>
  <sheetData>
    <row r="1" spans="1:11" hidden="1" x14ac:dyDescent="0.25">
      <c r="A1" s="5" t="s">
        <v>27</v>
      </c>
      <c r="B1" t="s">
        <v>28</v>
      </c>
      <c r="C1" t="s">
        <v>29</v>
      </c>
      <c r="D1" t="s">
        <v>30</v>
      </c>
    </row>
    <row r="2" spans="1:11" s="5" customFormat="1" x14ac:dyDescent="0.25">
      <c r="A2" s="5" t="s">
        <v>91</v>
      </c>
      <c r="B2"/>
      <c r="C2"/>
      <c r="D2"/>
      <c r="H2" s="41" t="s">
        <v>92</v>
      </c>
      <c r="I2" s="47"/>
      <c r="J2" s="47"/>
      <c r="K2" s="48"/>
    </row>
    <row r="3" spans="1:11" x14ac:dyDescent="0.25">
      <c r="A3" s="5"/>
      <c r="B3" s="5">
        <v>2015</v>
      </c>
      <c r="C3" s="5">
        <v>2016</v>
      </c>
      <c r="D3" s="5">
        <v>2017</v>
      </c>
      <c r="F3" s="79" t="s">
        <v>93</v>
      </c>
      <c r="G3" s="40"/>
      <c r="H3" s="53"/>
      <c r="I3" s="53">
        <v>2015</v>
      </c>
      <c r="J3" s="53">
        <v>2016</v>
      </c>
      <c r="K3" s="54">
        <v>2017</v>
      </c>
    </row>
    <row r="4" spans="1:11" x14ac:dyDescent="0.25">
      <c r="A4" t="s">
        <v>1</v>
      </c>
      <c r="B4">
        <v>30</v>
      </c>
      <c r="C4">
        <v>30</v>
      </c>
      <c r="D4">
        <v>30</v>
      </c>
      <c r="F4" s="40">
        <v>0.4</v>
      </c>
      <c r="H4" s="43" t="s">
        <v>1</v>
      </c>
      <c r="I4" s="43">
        <f>+(1-$F$4)*Tabella13[[#This Row],[Colonna2]]</f>
        <v>18</v>
      </c>
      <c r="J4" s="43">
        <f>+(1-$F$4)*Tabella13[[#This Row],[Colonna3]]</f>
        <v>18</v>
      </c>
      <c r="K4" s="43">
        <f>+(1-$F$4)*Tabella13[[#This Row],[Colonna4]]</f>
        <v>18</v>
      </c>
    </row>
    <row r="5" spans="1:11" x14ac:dyDescent="0.25">
      <c r="A5" t="s">
        <v>2</v>
      </c>
      <c r="B5">
        <v>40</v>
      </c>
      <c r="C5">
        <v>40</v>
      </c>
      <c r="D5">
        <v>40</v>
      </c>
      <c r="F5" s="40">
        <v>0.3</v>
      </c>
      <c r="H5" s="42" t="s">
        <v>2</v>
      </c>
      <c r="I5" s="43">
        <f>+(1-$F$5)*Tabella13[[#This Row],[Colonna2]]</f>
        <v>28</v>
      </c>
      <c r="J5" s="43">
        <f>+(1-$F$5)*Tabella13[[#This Row],[Colonna3]]</f>
        <v>28</v>
      </c>
      <c r="K5" s="43">
        <f>+(1-$F$5)*Tabella13[[#This Row],[Colonna4]]</f>
        <v>28</v>
      </c>
    </row>
    <row r="6" spans="1:11" x14ac:dyDescent="0.25">
      <c r="A6" t="s">
        <v>3</v>
      </c>
      <c r="B6">
        <v>50</v>
      </c>
      <c r="C6">
        <v>50</v>
      </c>
      <c r="D6">
        <v>50</v>
      </c>
      <c r="F6" s="40">
        <v>0.3</v>
      </c>
      <c r="H6" s="49" t="s">
        <v>3</v>
      </c>
      <c r="I6" s="43">
        <f>+(1-$F$6)*Tabella13[[#This Row],[Colonna2]]</f>
        <v>35</v>
      </c>
      <c r="J6" s="43">
        <f>+(1-$F$6)*Tabella13[[#This Row],[Colonna3]]</f>
        <v>35</v>
      </c>
      <c r="K6" s="43">
        <f>+(1-$F$6)*Tabella13[[#This Row],[Colonna4]]</f>
        <v>35</v>
      </c>
    </row>
    <row r="10" spans="1:11" x14ac:dyDescent="0.25">
      <c r="H10" s="76"/>
    </row>
    <row r="11" spans="1:11" x14ac:dyDescent="0.25">
      <c r="A11" s="41" t="s">
        <v>92</v>
      </c>
      <c r="B11" s="47"/>
      <c r="C11" s="47"/>
      <c r="D11" s="48"/>
      <c r="F11" s="79" t="s">
        <v>94</v>
      </c>
      <c r="H11" s="41" t="s">
        <v>91</v>
      </c>
      <c r="I11" s="47"/>
      <c r="J11" s="47"/>
      <c r="K11" s="48"/>
    </row>
    <row r="12" spans="1:11" x14ac:dyDescent="0.25">
      <c r="A12" s="53"/>
      <c r="B12" s="53">
        <v>2015</v>
      </c>
      <c r="C12" s="53">
        <v>2016</v>
      </c>
      <c r="D12" s="54">
        <v>2017</v>
      </c>
      <c r="F12" s="40"/>
      <c r="H12" s="53"/>
      <c r="I12" s="53">
        <v>2015</v>
      </c>
      <c r="J12" s="53">
        <v>2016</v>
      </c>
      <c r="K12" s="54">
        <v>2017</v>
      </c>
    </row>
    <row r="13" spans="1:11" x14ac:dyDescent="0.25">
      <c r="A13" s="43" t="s">
        <v>1</v>
      </c>
      <c r="B13" s="43">
        <v>18</v>
      </c>
      <c r="C13" s="43">
        <v>18</v>
      </c>
      <c r="D13" s="43">
        <v>18</v>
      </c>
      <c r="F13" s="78">
        <v>0.66666599999999998</v>
      </c>
      <c r="H13" s="43" t="s">
        <v>1</v>
      </c>
      <c r="I13" s="55">
        <f>+(1+$F13)*B13</f>
        <v>29.999987999999998</v>
      </c>
      <c r="J13" s="55">
        <f t="shared" ref="J13:K13" si="0">+(1+$F$13)*C13</f>
        <v>29.999987999999998</v>
      </c>
      <c r="K13" s="55">
        <f t="shared" si="0"/>
        <v>29.999987999999998</v>
      </c>
    </row>
    <row r="14" spans="1:11" x14ac:dyDescent="0.25">
      <c r="A14" s="42" t="s">
        <v>2</v>
      </c>
      <c r="B14" s="43">
        <v>28</v>
      </c>
      <c r="C14" s="43">
        <v>28</v>
      </c>
      <c r="D14" s="43">
        <v>28</v>
      </c>
      <c r="F14" s="78">
        <v>0.42857099999999998</v>
      </c>
      <c r="H14" s="42" t="s">
        <v>2</v>
      </c>
      <c r="I14" s="55">
        <f>+(1+$F14)*B14</f>
        <v>39.999988000000002</v>
      </c>
      <c r="J14" s="55">
        <f t="shared" ref="J14:K15" si="1">+(1+$F14)*C14</f>
        <v>39.999988000000002</v>
      </c>
      <c r="K14" s="55">
        <f t="shared" si="1"/>
        <v>39.999988000000002</v>
      </c>
    </row>
    <row r="15" spans="1:11" x14ac:dyDescent="0.25">
      <c r="A15" s="49" t="s">
        <v>3</v>
      </c>
      <c r="B15" s="43">
        <v>35</v>
      </c>
      <c r="C15" s="43">
        <v>35</v>
      </c>
      <c r="D15" s="43">
        <v>35</v>
      </c>
      <c r="F15" s="78">
        <v>0.42857099999999998</v>
      </c>
      <c r="H15" s="49" t="s">
        <v>3</v>
      </c>
      <c r="I15" s="55">
        <f>+(1+$F15)*B15</f>
        <v>49.999985000000002</v>
      </c>
      <c r="J15" s="55">
        <f t="shared" si="1"/>
        <v>49.999985000000002</v>
      </c>
      <c r="K15" s="55">
        <f t="shared" si="1"/>
        <v>49.999985000000002</v>
      </c>
    </row>
    <row r="19" spans="1:6" hidden="1" x14ac:dyDescent="0.25">
      <c r="A19" s="37" t="s">
        <v>27</v>
      </c>
      <c r="B19" s="37" t="s">
        <v>28</v>
      </c>
      <c r="C19" s="37" t="s">
        <v>29</v>
      </c>
      <c r="D19" s="37" t="s">
        <v>30</v>
      </c>
    </row>
    <row r="20" spans="1:6" x14ac:dyDescent="0.25">
      <c r="A20" s="37" t="s">
        <v>15</v>
      </c>
      <c r="B20" s="37">
        <v>2015</v>
      </c>
      <c r="C20" s="37">
        <v>2016</v>
      </c>
      <c r="D20" s="37">
        <v>2017</v>
      </c>
    </row>
    <row r="21" spans="1:6" x14ac:dyDescent="0.25">
      <c r="A21" s="6" t="s">
        <v>1</v>
      </c>
      <c r="B21" s="12">
        <f>+vendite!K31</f>
        <v>47450</v>
      </c>
      <c r="C21" s="12">
        <f>+vendite!L31</f>
        <v>245700</v>
      </c>
      <c r="D21" s="12">
        <f>+vendite!M31</f>
        <v>512200</v>
      </c>
    </row>
    <row r="22" spans="1:6" x14ac:dyDescent="0.25">
      <c r="A22" s="6" t="s">
        <v>2</v>
      </c>
      <c r="B22" s="12">
        <f>+vendite!K32</f>
        <v>47450</v>
      </c>
      <c r="C22" s="12">
        <f>+vendite!L32</f>
        <v>245700</v>
      </c>
      <c r="D22" s="12">
        <f>+vendite!M32</f>
        <v>512200</v>
      </c>
    </row>
    <row r="23" spans="1:6" x14ac:dyDescent="0.25">
      <c r="A23" s="6" t="s">
        <v>3</v>
      </c>
      <c r="B23" s="12">
        <f>+vendite!K33</f>
        <v>55250</v>
      </c>
      <c r="C23" s="12">
        <f>+vendite!L33</f>
        <v>214500</v>
      </c>
      <c r="D23" s="12">
        <f>+vendite!M33</f>
        <v>457600</v>
      </c>
    </row>
    <row r="24" spans="1:6" x14ac:dyDescent="0.25">
      <c r="A24" s="5" t="s">
        <v>95</v>
      </c>
      <c r="B24" s="39">
        <f>SUM(B21:B23)</f>
        <v>150150</v>
      </c>
      <c r="C24" s="39">
        <f t="shared" ref="C24:D24" si="2">SUM(C21:C23)</f>
        <v>705900</v>
      </c>
      <c r="D24" s="39">
        <f t="shared" si="2"/>
        <v>1482000</v>
      </c>
    </row>
    <row r="26" spans="1:6" x14ac:dyDescent="0.25">
      <c r="A26" s="13" t="s">
        <v>96</v>
      </c>
      <c r="B26" s="13">
        <v>2015</v>
      </c>
      <c r="C26" s="13">
        <v>2016</v>
      </c>
      <c r="D26" s="80">
        <v>2017</v>
      </c>
      <c r="F26" s="51"/>
    </row>
    <row r="27" spans="1:6" x14ac:dyDescent="0.25">
      <c r="A27" s="81" t="s">
        <v>1</v>
      </c>
      <c r="B27" s="14">
        <f>+B21*(1-$F$4)</f>
        <v>28470</v>
      </c>
      <c r="C27" s="14">
        <f t="shared" ref="C27:D27" si="3">+C21*(1-$F$4)</f>
        <v>147420</v>
      </c>
      <c r="D27" s="14">
        <f t="shared" si="3"/>
        <v>307320</v>
      </c>
      <c r="F27" s="86"/>
    </row>
    <row r="28" spans="1:6" x14ac:dyDescent="0.25">
      <c r="A28" s="82" t="s">
        <v>2</v>
      </c>
      <c r="B28" s="15">
        <f>+B22*(1-$F$5)</f>
        <v>33215</v>
      </c>
      <c r="C28" s="15">
        <f t="shared" ref="C28:D28" si="4">+C22*(1-$F$5)</f>
        <v>171990</v>
      </c>
      <c r="D28" s="15">
        <f t="shared" si="4"/>
        <v>358540</v>
      </c>
      <c r="F28" s="77"/>
    </row>
    <row r="29" spans="1:6" x14ac:dyDescent="0.25">
      <c r="A29" s="81" t="s">
        <v>3</v>
      </c>
      <c r="B29" s="14">
        <f>+B23*(1-$F$6)</f>
        <v>38675</v>
      </c>
      <c r="C29" s="14">
        <f t="shared" ref="C29:D29" si="5">+C23*(1-$F$6)</f>
        <v>150150</v>
      </c>
      <c r="D29" s="14">
        <f t="shared" si="5"/>
        <v>320320</v>
      </c>
    </row>
    <row r="30" spans="1:6" x14ac:dyDescent="0.25">
      <c r="A30" s="83" t="s">
        <v>99</v>
      </c>
      <c r="B30" s="84">
        <f>SUM(B27:B29)</f>
        <v>100360</v>
      </c>
      <c r="C30" s="84">
        <f t="shared" ref="C30" si="6">SUM(C27:C29)</f>
        <v>469560</v>
      </c>
      <c r="D30" s="85">
        <f t="shared" ref="D30" si="7">SUM(D27:D29)</f>
        <v>986180</v>
      </c>
    </row>
    <row r="31" spans="1:6" x14ac:dyDescent="0.25">
      <c r="A31" s="81" t="s">
        <v>93</v>
      </c>
      <c r="B31" s="84">
        <f>+B24-B30</f>
        <v>49790</v>
      </c>
      <c r="C31" s="84">
        <f>+C24-C30</f>
        <v>236340</v>
      </c>
      <c r="D31" s="84">
        <f>+D24-D30</f>
        <v>495820</v>
      </c>
    </row>
    <row r="32" spans="1:6" x14ac:dyDescent="0.25">
      <c r="A32" s="82" t="s">
        <v>97</v>
      </c>
      <c r="B32" s="87">
        <f>+B31/B24</f>
        <v>0.33160173160173162</v>
      </c>
      <c r="C32" s="87">
        <f>+C31/C24</f>
        <v>0.33480662983425413</v>
      </c>
      <c r="D32" s="87">
        <f>+D31/D24</f>
        <v>0.33456140350877195</v>
      </c>
    </row>
    <row r="35" spans="1:4" hidden="1" x14ac:dyDescent="0.25">
      <c r="A35" t="s">
        <v>27</v>
      </c>
      <c r="B35" t="s">
        <v>28</v>
      </c>
    </row>
    <row r="36" spans="1:4" x14ac:dyDescent="0.25">
      <c r="A36" t="s">
        <v>98</v>
      </c>
    </row>
    <row r="37" spans="1:4" x14ac:dyDescent="0.25">
      <c r="A37" s="6" t="s">
        <v>1</v>
      </c>
      <c r="B37" s="45">
        <v>10000</v>
      </c>
    </row>
    <row r="38" spans="1:4" x14ac:dyDescent="0.25">
      <c r="A38" s="6" t="s">
        <v>2</v>
      </c>
      <c r="B38" s="45">
        <v>15000</v>
      </c>
      <c r="D38" s="51"/>
    </row>
    <row r="39" spans="1:4" x14ac:dyDescent="0.25">
      <c r="A39" s="6" t="s">
        <v>3</v>
      </c>
      <c r="B39" s="45">
        <v>20000</v>
      </c>
      <c r="D39" s="77"/>
    </row>
    <row r="40" spans="1:4" x14ac:dyDescent="0.25">
      <c r="A40" s="88" t="s">
        <v>96</v>
      </c>
      <c r="B40" s="88">
        <v>2015</v>
      </c>
      <c r="C40" s="13">
        <v>2016</v>
      </c>
      <c r="D40" s="80">
        <v>2017</v>
      </c>
    </row>
    <row r="41" spans="1:4" x14ac:dyDescent="0.25">
      <c r="A41" s="81" t="s">
        <v>1</v>
      </c>
      <c r="B41" s="14">
        <f>+B27+$B37</f>
        <v>38470</v>
      </c>
      <c r="C41" s="14">
        <f t="shared" ref="C41:D41" si="8">+C27+$B37</f>
        <v>157420</v>
      </c>
      <c r="D41" s="14">
        <f t="shared" si="8"/>
        <v>317320</v>
      </c>
    </row>
    <row r="42" spans="1:4" x14ac:dyDescent="0.25">
      <c r="A42" s="82" t="s">
        <v>2</v>
      </c>
      <c r="B42" s="14">
        <f t="shared" ref="B42:D42" si="9">+B28+$B38</f>
        <v>48215</v>
      </c>
      <c r="C42" s="14">
        <f t="shared" si="9"/>
        <v>186990</v>
      </c>
      <c r="D42" s="14">
        <f t="shared" si="9"/>
        <v>373540</v>
      </c>
    </row>
    <row r="43" spans="1:4" x14ac:dyDescent="0.25">
      <c r="A43" s="81" t="s">
        <v>3</v>
      </c>
      <c r="B43" s="14">
        <f t="shared" ref="B43:D43" si="10">+B29+$B39</f>
        <v>58675</v>
      </c>
      <c r="C43" s="14">
        <f t="shared" si="10"/>
        <v>170150</v>
      </c>
      <c r="D43" s="14">
        <f t="shared" si="10"/>
        <v>340320</v>
      </c>
    </row>
    <row r="44" spans="1:4" x14ac:dyDescent="0.25">
      <c r="A44" s="83" t="s">
        <v>99</v>
      </c>
      <c r="B44" s="84">
        <f>SUM(B41:B43)</f>
        <v>145360</v>
      </c>
      <c r="C44" s="84">
        <f t="shared" ref="C44" si="11">SUM(C41:C43)</f>
        <v>514560</v>
      </c>
      <c r="D44" s="85">
        <f t="shared" ref="D44" si="12">SUM(D41:D43)</f>
        <v>1031180</v>
      </c>
    </row>
    <row r="46" spans="1:4" x14ac:dyDescent="0.25">
      <c r="A46" t="s">
        <v>1</v>
      </c>
      <c r="B46" s="51">
        <f>+B41-B27</f>
        <v>10000</v>
      </c>
      <c r="C46" s="51">
        <f t="shared" ref="C46:D46" si="13">+C41-C27</f>
        <v>10000</v>
      </c>
      <c r="D46" s="51">
        <f t="shared" si="13"/>
        <v>10000</v>
      </c>
    </row>
    <row r="47" spans="1:4" x14ac:dyDescent="0.25">
      <c r="A47" t="s">
        <v>2</v>
      </c>
      <c r="B47" s="51">
        <f t="shared" ref="B47:D47" si="14">+B42-B28</f>
        <v>15000</v>
      </c>
      <c r="C47" s="51">
        <f t="shared" si="14"/>
        <v>15000</v>
      </c>
      <c r="D47" s="51">
        <f t="shared" si="14"/>
        <v>15000</v>
      </c>
    </row>
    <row r="48" spans="1:4" x14ac:dyDescent="0.25">
      <c r="A48" t="s">
        <v>3</v>
      </c>
      <c r="B48" s="51">
        <f t="shared" ref="B48:D48" si="15">+B43-B29</f>
        <v>20000</v>
      </c>
      <c r="C48" s="51">
        <f t="shared" si="15"/>
        <v>20000</v>
      </c>
      <c r="D48" s="51">
        <f t="shared" si="15"/>
        <v>20000</v>
      </c>
    </row>
    <row r="49" spans="2:4" x14ac:dyDescent="0.25">
      <c r="B49" s="51">
        <f>SUM(B46:B48)</f>
        <v>45000</v>
      </c>
      <c r="C49" s="51">
        <f t="shared" ref="C49:D49" si="16">SUM(C46:C48)</f>
        <v>45000</v>
      </c>
      <c r="D49" s="51">
        <f t="shared" si="16"/>
        <v>45000</v>
      </c>
    </row>
    <row r="51" spans="2:4" x14ac:dyDescent="0.25">
      <c r="B51" s="51"/>
      <c r="C51" s="51"/>
      <c r="D51" s="51"/>
    </row>
    <row r="52" spans="2:4" x14ac:dyDescent="0.25">
      <c r="B52" s="51"/>
      <c r="C52" s="51"/>
      <c r="D52" s="51"/>
    </row>
    <row r="53" spans="2:4" x14ac:dyDescent="0.25">
      <c r="B53" s="51"/>
      <c r="C53" s="51"/>
      <c r="D53" s="51"/>
    </row>
    <row r="54" spans="2:4" x14ac:dyDescent="0.25">
      <c r="B54" s="51"/>
      <c r="C54" s="51"/>
      <c r="D54" s="5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zoomScale="130" zoomScaleNormal="130" workbookViewId="0">
      <selection activeCell="A14" sqref="A14"/>
    </sheetView>
  </sheetViews>
  <sheetFormatPr defaultRowHeight="15" x14ac:dyDescent="0.25"/>
  <cols>
    <col min="1" max="1" width="25.5703125" customWidth="1"/>
    <col min="2" max="3" width="11.5703125" bestFit="1" customWidth="1"/>
    <col min="4" max="4" width="13.28515625" bestFit="1" customWidth="1"/>
  </cols>
  <sheetData>
    <row r="2" spans="1:5" x14ac:dyDescent="0.25">
      <c r="A2" s="5" t="s">
        <v>104</v>
      </c>
    </row>
    <row r="4" spans="1:5" hidden="1" x14ac:dyDescent="0.25">
      <c r="A4" t="s">
        <v>27</v>
      </c>
      <c r="B4" t="s">
        <v>28</v>
      </c>
      <c r="C4" t="s">
        <v>29</v>
      </c>
      <c r="D4" t="s">
        <v>30</v>
      </c>
    </row>
    <row r="5" spans="1:5" x14ac:dyDescent="0.25">
      <c r="B5" s="37">
        <v>2015</v>
      </c>
      <c r="C5" s="37">
        <v>2016</v>
      </c>
      <c r="D5" s="37">
        <v>2017</v>
      </c>
    </row>
    <row r="6" spans="1:5" x14ac:dyDescent="0.25">
      <c r="A6" t="s">
        <v>15</v>
      </c>
      <c r="B6" s="12">
        <f>+'Dati base commerciale'!B24</f>
        <v>150150</v>
      </c>
      <c r="C6" s="12">
        <f>+'Dati base commerciale'!C24</f>
        <v>705900</v>
      </c>
      <c r="D6" s="12">
        <f>+'Dati base commerciale'!D24</f>
        <v>1482000</v>
      </c>
    </row>
    <row r="7" spans="1:5" x14ac:dyDescent="0.25">
      <c r="A7" t="s">
        <v>96</v>
      </c>
      <c r="B7" s="12">
        <f>+'Dati base commerciale'!B44</f>
        <v>145360</v>
      </c>
      <c r="C7" s="12">
        <f>+'Dati base commerciale'!C30</f>
        <v>469560</v>
      </c>
      <c r="D7" s="12">
        <f>+'Dati base commerciale'!D30</f>
        <v>986180</v>
      </c>
    </row>
    <row r="8" spans="1:5" x14ac:dyDescent="0.25">
      <c r="A8" t="s">
        <v>100</v>
      </c>
      <c r="B8" s="12">
        <v>0</v>
      </c>
      <c r="C8" s="12">
        <f>+B9</f>
        <v>45000</v>
      </c>
      <c r="D8" s="12">
        <f>+C9</f>
        <v>45000</v>
      </c>
    </row>
    <row r="9" spans="1:5" x14ac:dyDescent="0.25">
      <c r="A9" t="s">
        <v>101</v>
      </c>
      <c r="B9" s="12">
        <f>+'Dati base commerciale'!B49</f>
        <v>45000</v>
      </c>
      <c r="C9" s="12">
        <f>+'Dati base commerciale'!C49</f>
        <v>45000</v>
      </c>
      <c r="D9" s="12">
        <f>+'Dati base commerciale'!D49</f>
        <v>45000</v>
      </c>
      <c r="E9" s="51"/>
    </row>
    <row r="10" spans="1:5" x14ac:dyDescent="0.25">
      <c r="A10" t="s">
        <v>102</v>
      </c>
      <c r="B10" s="12">
        <f>+B7+B8-B9</f>
        <v>100360</v>
      </c>
      <c r="C10" s="12">
        <f t="shared" ref="C10:D10" si="0">+C7+C8-C9</f>
        <v>469560</v>
      </c>
      <c r="D10" s="12">
        <f t="shared" si="0"/>
        <v>986180</v>
      </c>
    </row>
    <row r="11" spans="1:5" x14ac:dyDescent="0.25">
      <c r="A11" s="5" t="s">
        <v>103</v>
      </c>
      <c r="B11" s="39">
        <f>+B6-B10</f>
        <v>49790</v>
      </c>
      <c r="C11" s="39">
        <f>+C6-C10</f>
        <v>236340</v>
      </c>
      <c r="D11" s="39">
        <f>+D6-D10</f>
        <v>495820</v>
      </c>
    </row>
    <row r="13" spans="1:5" x14ac:dyDescent="0.25">
      <c r="A13" t="s">
        <v>105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tabSelected="1" topLeftCell="A36" zoomScale="130" zoomScaleNormal="130" workbookViewId="0">
      <selection activeCell="B36" sqref="B36"/>
    </sheetView>
  </sheetViews>
  <sheetFormatPr defaultRowHeight="15" x14ac:dyDescent="0.25"/>
  <cols>
    <col min="1" max="1" width="26.28515625" bestFit="1" customWidth="1"/>
    <col min="2" max="2" width="11.5703125" style="12" bestFit="1" customWidth="1"/>
    <col min="3" max="4" width="11.5703125" style="12" customWidth="1"/>
    <col min="5" max="6" width="9.42578125" bestFit="1" customWidth="1"/>
    <col min="7" max="15" width="9.7109375" bestFit="1" customWidth="1"/>
    <col min="16" max="16" width="10.7109375" bestFit="1" customWidth="1"/>
    <col min="17" max="18" width="9.7109375" bestFit="1" customWidth="1"/>
    <col min="19" max="40" width="9.28515625" bestFit="1" customWidth="1"/>
  </cols>
  <sheetData>
    <row r="1" spans="1:40" x14ac:dyDescent="0.25">
      <c r="B1" s="123"/>
      <c r="C1" s="124"/>
      <c r="D1" s="125"/>
      <c r="E1" s="178">
        <v>2015</v>
      </c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80"/>
      <c r="Q1" s="162">
        <f>SUM(Q2:AB2)</f>
        <v>1</v>
      </c>
      <c r="R1" s="179">
        <v>2016</v>
      </c>
      <c r="S1" s="179"/>
      <c r="T1" s="179"/>
      <c r="U1" s="179"/>
      <c r="V1" s="179"/>
      <c r="W1" s="179"/>
      <c r="X1" s="179"/>
      <c r="Y1" s="179"/>
      <c r="Z1" s="179"/>
      <c r="AA1" s="179"/>
      <c r="AB1" s="180"/>
      <c r="AC1" s="112">
        <f>SUM(AC2:AN2)</f>
        <v>1</v>
      </c>
      <c r="AD1" s="179">
        <v>2017</v>
      </c>
      <c r="AE1" s="179"/>
      <c r="AF1" s="179"/>
      <c r="AG1" s="179"/>
      <c r="AH1" s="179"/>
      <c r="AI1" s="179"/>
      <c r="AJ1" s="179"/>
      <c r="AK1" s="179"/>
      <c r="AL1" s="179"/>
      <c r="AM1" s="179"/>
      <c r="AN1" s="180"/>
    </row>
    <row r="2" spans="1:40" s="78" customFormat="1" ht="15.75" thickBot="1" x14ac:dyDescent="0.3">
      <c r="A2" s="94"/>
      <c r="B2" s="95">
        <f>SUM(E2:P2)</f>
        <v>1.0000200000000001</v>
      </c>
      <c r="C2" s="93"/>
      <c r="D2" s="96"/>
      <c r="E2" s="95">
        <v>0</v>
      </c>
      <c r="F2" s="93">
        <v>0</v>
      </c>
      <c r="G2" s="93">
        <v>0</v>
      </c>
      <c r="H2" s="93">
        <v>7.6700000000000004E-2</v>
      </c>
      <c r="I2" s="93">
        <v>8.3330000000000001E-2</v>
      </c>
      <c r="J2" s="93">
        <v>8.3330000000000001E-2</v>
      </c>
      <c r="K2" s="93">
        <v>8.3330000000000001E-2</v>
      </c>
      <c r="L2" s="93">
        <v>8.3330000000000001E-2</v>
      </c>
      <c r="M2" s="93">
        <v>0.12</v>
      </c>
      <c r="N2" s="93">
        <v>0.12</v>
      </c>
      <c r="O2" s="93">
        <v>0.15</v>
      </c>
      <c r="P2" s="96">
        <v>0.2</v>
      </c>
      <c r="Q2" s="95">
        <v>0.05</v>
      </c>
      <c r="R2" s="93">
        <v>0.06</v>
      </c>
      <c r="S2" s="93">
        <v>7.0000000000000007E-2</v>
      </c>
      <c r="T2" s="93">
        <v>8.3299999999999999E-2</v>
      </c>
      <c r="U2" s="93">
        <v>8.3299999999999999E-2</v>
      </c>
      <c r="V2" s="93">
        <v>8.3299999999999999E-2</v>
      </c>
      <c r="W2" s="93">
        <v>8.3299999999999999E-2</v>
      </c>
      <c r="X2" s="93">
        <v>8.3299999999999999E-2</v>
      </c>
      <c r="Y2" s="93">
        <v>0.09</v>
      </c>
      <c r="Z2" s="93">
        <v>9.35E-2</v>
      </c>
      <c r="AA2" s="93">
        <v>0.11</v>
      </c>
      <c r="AB2" s="96">
        <v>0.11</v>
      </c>
      <c r="AC2" s="95">
        <v>0.06</v>
      </c>
      <c r="AD2" s="93">
        <v>0.06</v>
      </c>
      <c r="AE2" s="93">
        <v>7.0000000000000007E-2</v>
      </c>
      <c r="AF2" s="93">
        <v>8.3299999999999999E-2</v>
      </c>
      <c r="AG2" s="93">
        <v>8.3299999999999999E-2</v>
      </c>
      <c r="AH2" s="93">
        <v>8.3299999999999999E-2</v>
      </c>
      <c r="AI2" s="93">
        <v>8.3299999999999999E-2</v>
      </c>
      <c r="AJ2" s="93">
        <v>8.3299999999999999E-2</v>
      </c>
      <c r="AK2" s="93">
        <v>0.09</v>
      </c>
      <c r="AL2" s="93">
        <v>9.35E-2</v>
      </c>
      <c r="AM2" s="93">
        <v>0.1</v>
      </c>
      <c r="AN2" s="96">
        <v>0.11</v>
      </c>
    </row>
    <row r="3" spans="1:40" ht="16.5" thickTop="1" thickBot="1" x14ac:dyDescent="0.3">
      <c r="A3" s="115" t="s">
        <v>57</v>
      </c>
      <c r="B3" s="97">
        <v>2015</v>
      </c>
      <c r="C3" s="89">
        <v>2016</v>
      </c>
      <c r="D3" s="98">
        <v>2017</v>
      </c>
      <c r="E3" s="95" t="s">
        <v>106</v>
      </c>
      <c r="F3" s="93" t="s">
        <v>107</v>
      </c>
      <c r="G3" s="93" t="s">
        <v>108</v>
      </c>
      <c r="H3" s="93" t="s">
        <v>109</v>
      </c>
      <c r="I3" s="93" t="s">
        <v>110</v>
      </c>
      <c r="J3" s="93" t="s">
        <v>111</v>
      </c>
      <c r="K3" s="93" t="s">
        <v>112</v>
      </c>
      <c r="L3" s="93" t="s">
        <v>113</v>
      </c>
      <c r="M3" s="93" t="s">
        <v>114</v>
      </c>
      <c r="N3" s="93" t="s">
        <v>115</v>
      </c>
      <c r="O3" s="93" t="s">
        <v>116</v>
      </c>
      <c r="P3" s="96" t="s">
        <v>117</v>
      </c>
      <c r="Q3" s="95" t="s">
        <v>106</v>
      </c>
      <c r="R3" s="93" t="s">
        <v>107</v>
      </c>
      <c r="S3" s="93" t="s">
        <v>108</v>
      </c>
      <c r="T3" s="93" t="s">
        <v>109</v>
      </c>
      <c r="U3" s="93" t="s">
        <v>110</v>
      </c>
      <c r="V3" s="93" t="s">
        <v>111</v>
      </c>
      <c r="W3" s="93" t="s">
        <v>112</v>
      </c>
      <c r="X3" s="93" t="s">
        <v>113</v>
      </c>
      <c r="Y3" s="93" t="s">
        <v>114</v>
      </c>
      <c r="Z3" s="93" t="s">
        <v>115</v>
      </c>
      <c r="AA3" s="93" t="s">
        <v>116</v>
      </c>
      <c r="AB3" s="96" t="s">
        <v>117</v>
      </c>
      <c r="AC3" s="95" t="s">
        <v>106</v>
      </c>
      <c r="AD3" s="93" t="s">
        <v>107</v>
      </c>
      <c r="AE3" s="93" t="s">
        <v>108</v>
      </c>
      <c r="AF3" s="93" t="s">
        <v>109</v>
      </c>
      <c r="AG3" s="93" t="s">
        <v>110</v>
      </c>
      <c r="AH3" s="93" t="s">
        <v>111</v>
      </c>
      <c r="AI3" s="93" t="s">
        <v>112</v>
      </c>
      <c r="AJ3" s="93" t="s">
        <v>113</v>
      </c>
      <c r="AK3" s="93" t="s">
        <v>114</v>
      </c>
      <c r="AL3" s="93" t="s">
        <v>115</v>
      </c>
      <c r="AM3" s="93" t="s">
        <v>116</v>
      </c>
      <c r="AN3" s="96" t="s">
        <v>117</v>
      </c>
    </row>
    <row r="4" spans="1:40" ht="15.75" thickTop="1" x14ac:dyDescent="0.25">
      <c r="A4" s="116" t="s">
        <v>1</v>
      </c>
      <c r="B4" s="99">
        <f>+risultati!B34</f>
        <v>47450</v>
      </c>
      <c r="C4" s="90">
        <f>+risultati!C34</f>
        <v>245700</v>
      </c>
      <c r="D4" s="100">
        <f>+risultati!D34</f>
        <v>512200</v>
      </c>
      <c r="E4" s="99">
        <f>+E2*$B$4</f>
        <v>0</v>
      </c>
      <c r="F4" s="90">
        <f t="shared" ref="F4:P4" si="0">+F2*$B$4</f>
        <v>0</v>
      </c>
      <c r="G4" s="90">
        <f t="shared" si="0"/>
        <v>0</v>
      </c>
      <c r="H4" s="90">
        <f t="shared" si="0"/>
        <v>3639.4150000000004</v>
      </c>
      <c r="I4" s="90">
        <f t="shared" si="0"/>
        <v>3954.0084999999999</v>
      </c>
      <c r="J4" s="90">
        <f t="shared" si="0"/>
        <v>3954.0084999999999</v>
      </c>
      <c r="K4" s="90">
        <f t="shared" si="0"/>
        <v>3954.0084999999999</v>
      </c>
      <c r="L4" s="90">
        <f t="shared" si="0"/>
        <v>3954.0084999999999</v>
      </c>
      <c r="M4" s="90">
        <f t="shared" si="0"/>
        <v>5694</v>
      </c>
      <c r="N4" s="90">
        <f t="shared" si="0"/>
        <v>5694</v>
      </c>
      <c r="O4" s="90">
        <f t="shared" si="0"/>
        <v>7117.5</v>
      </c>
      <c r="P4" s="100">
        <f t="shared" si="0"/>
        <v>9490</v>
      </c>
      <c r="Q4" s="99">
        <f>+Q2*$C$4</f>
        <v>12285</v>
      </c>
      <c r="R4" s="90">
        <f t="shared" ref="R4:AB4" si="1">+R2*$C$4</f>
        <v>14742</v>
      </c>
      <c r="S4" s="90">
        <f t="shared" si="1"/>
        <v>17199</v>
      </c>
      <c r="T4" s="90">
        <f t="shared" si="1"/>
        <v>20466.810000000001</v>
      </c>
      <c r="U4" s="90">
        <f t="shared" si="1"/>
        <v>20466.810000000001</v>
      </c>
      <c r="V4" s="90">
        <f t="shared" si="1"/>
        <v>20466.810000000001</v>
      </c>
      <c r="W4" s="90">
        <f t="shared" si="1"/>
        <v>20466.810000000001</v>
      </c>
      <c r="X4" s="90">
        <f t="shared" si="1"/>
        <v>20466.810000000001</v>
      </c>
      <c r="Y4" s="90">
        <f t="shared" si="1"/>
        <v>22113</v>
      </c>
      <c r="Z4" s="90">
        <f t="shared" si="1"/>
        <v>22972.95</v>
      </c>
      <c r="AA4" s="90">
        <f t="shared" si="1"/>
        <v>27027</v>
      </c>
      <c r="AB4" s="100">
        <f t="shared" si="1"/>
        <v>27027</v>
      </c>
      <c r="AC4" s="99">
        <f>+AC2*$D$4</f>
        <v>30732</v>
      </c>
      <c r="AD4" s="90">
        <f t="shared" ref="AD4:AN4" si="2">+AD2*$D$4</f>
        <v>30732</v>
      </c>
      <c r="AE4" s="90">
        <f t="shared" si="2"/>
        <v>35854</v>
      </c>
      <c r="AF4" s="90">
        <f t="shared" si="2"/>
        <v>42666.26</v>
      </c>
      <c r="AG4" s="90">
        <f t="shared" si="2"/>
        <v>42666.26</v>
      </c>
      <c r="AH4" s="90">
        <f t="shared" si="2"/>
        <v>42666.26</v>
      </c>
      <c r="AI4" s="90">
        <f t="shared" si="2"/>
        <v>42666.26</v>
      </c>
      <c r="AJ4" s="90">
        <f t="shared" si="2"/>
        <v>42666.26</v>
      </c>
      <c r="AK4" s="90">
        <f t="shared" si="2"/>
        <v>46098</v>
      </c>
      <c r="AL4" s="90">
        <f t="shared" si="2"/>
        <v>47890.7</v>
      </c>
      <c r="AM4" s="90">
        <f t="shared" si="2"/>
        <v>51220</v>
      </c>
      <c r="AN4" s="100">
        <f t="shared" si="2"/>
        <v>56342</v>
      </c>
    </row>
    <row r="5" spans="1:40" x14ac:dyDescent="0.25">
      <c r="A5" s="117" t="s">
        <v>2</v>
      </c>
      <c r="B5" s="101">
        <f>+risultati!B35</f>
        <v>47450</v>
      </c>
      <c r="C5" s="44">
        <f>+risultati!C35</f>
        <v>245700</v>
      </c>
      <c r="D5" s="102">
        <f>+risultati!D35</f>
        <v>512200</v>
      </c>
      <c r="E5" s="101">
        <f>+E2*$B$5</f>
        <v>0</v>
      </c>
      <c r="F5" s="44">
        <f t="shared" ref="F5:P5" si="3">+F2*$B$5</f>
        <v>0</v>
      </c>
      <c r="G5" s="44">
        <f t="shared" si="3"/>
        <v>0</v>
      </c>
      <c r="H5" s="44">
        <f t="shared" si="3"/>
        <v>3639.4150000000004</v>
      </c>
      <c r="I5" s="44">
        <f t="shared" si="3"/>
        <v>3954.0084999999999</v>
      </c>
      <c r="J5" s="44">
        <f t="shared" si="3"/>
        <v>3954.0084999999999</v>
      </c>
      <c r="K5" s="44">
        <f t="shared" si="3"/>
        <v>3954.0084999999999</v>
      </c>
      <c r="L5" s="44">
        <f t="shared" si="3"/>
        <v>3954.0084999999999</v>
      </c>
      <c r="M5" s="44">
        <f t="shared" si="3"/>
        <v>5694</v>
      </c>
      <c r="N5" s="44">
        <f t="shared" si="3"/>
        <v>5694</v>
      </c>
      <c r="O5" s="44">
        <f t="shared" si="3"/>
        <v>7117.5</v>
      </c>
      <c r="P5" s="102">
        <f t="shared" si="3"/>
        <v>9490</v>
      </c>
      <c r="Q5" s="101">
        <f>+Q2*$C$5</f>
        <v>12285</v>
      </c>
      <c r="R5" s="44">
        <f t="shared" ref="R5:AB5" si="4">+R2*$C$5</f>
        <v>14742</v>
      </c>
      <c r="S5" s="44">
        <f t="shared" si="4"/>
        <v>17199</v>
      </c>
      <c r="T5" s="44">
        <f t="shared" si="4"/>
        <v>20466.810000000001</v>
      </c>
      <c r="U5" s="44">
        <f t="shared" si="4"/>
        <v>20466.810000000001</v>
      </c>
      <c r="V5" s="44">
        <f t="shared" si="4"/>
        <v>20466.810000000001</v>
      </c>
      <c r="W5" s="44">
        <f t="shared" si="4"/>
        <v>20466.810000000001</v>
      </c>
      <c r="X5" s="44">
        <f t="shared" si="4"/>
        <v>20466.810000000001</v>
      </c>
      <c r="Y5" s="44">
        <f t="shared" si="4"/>
        <v>22113</v>
      </c>
      <c r="Z5" s="44">
        <f t="shared" si="4"/>
        <v>22972.95</v>
      </c>
      <c r="AA5" s="44">
        <f t="shared" si="4"/>
        <v>27027</v>
      </c>
      <c r="AB5" s="102">
        <f t="shared" si="4"/>
        <v>27027</v>
      </c>
      <c r="AC5" s="101">
        <f>+AC2*$D$5</f>
        <v>30732</v>
      </c>
      <c r="AD5" s="44">
        <f t="shared" ref="AD5:AN5" si="5">+AD2*$D$5</f>
        <v>30732</v>
      </c>
      <c r="AE5" s="44">
        <f t="shared" si="5"/>
        <v>35854</v>
      </c>
      <c r="AF5" s="44">
        <f t="shared" si="5"/>
        <v>42666.26</v>
      </c>
      <c r="AG5" s="44">
        <f t="shared" si="5"/>
        <v>42666.26</v>
      </c>
      <c r="AH5" s="44">
        <f t="shared" si="5"/>
        <v>42666.26</v>
      </c>
      <c r="AI5" s="44">
        <f t="shared" si="5"/>
        <v>42666.26</v>
      </c>
      <c r="AJ5" s="44">
        <f t="shared" si="5"/>
        <v>42666.26</v>
      </c>
      <c r="AK5" s="44">
        <f t="shared" si="5"/>
        <v>46098</v>
      </c>
      <c r="AL5" s="44">
        <f t="shared" si="5"/>
        <v>47890.7</v>
      </c>
      <c r="AM5" s="44">
        <f t="shared" si="5"/>
        <v>51220</v>
      </c>
      <c r="AN5" s="102">
        <f t="shared" si="5"/>
        <v>56342</v>
      </c>
    </row>
    <row r="6" spans="1:40" x14ac:dyDescent="0.25">
      <c r="A6" s="116" t="s">
        <v>3</v>
      </c>
      <c r="B6" s="99">
        <f>+risultati!B36</f>
        <v>55250</v>
      </c>
      <c r="C6" s="90">
        <f>+risultati!C36</f>
        <v>214500</v>
      </c>
      <c r="D6" s="100">
        <f>+risultati!D36</f>
        <v>457600</v>
      </c>
      <c r="E6" s="99">
        <f>+$B$6*E2</f>
        <v>0</v>
      </c>
      <c r="F6" s="90">
        <f t="shared" ref="F6:P6" si="6">+$B$6*F2</f>
        <v>0</v>
      </c>
      <c r="G6" s="90">
        <f t="shared" si="6"/>
        <v>0</v>
      </c>
      <c r="H6" s="90">
        <f t="shared" si="6"/>
        <v>4237.6750000000002</v>
      </c>
      <c r="I6" s="90">
        <f t="shared" si="6"/>
        <v>4603.9825000000001</v>
      </c>
      <c r="J6" s="90">
        <f t="shared" si="6"/>
        <v>4603.9825000000001</v>
      </c>
      <c r="K6" s="90">
        <f t="shared" si="6"/>
        <v>4603.9825000000001</v>
      </c>
      <c r="L6" s="90">
        <f t="shared" si="6"/>
        <v>4603.9825000000001</v>
      </c>
      <c r="M6" s="90">
        <f t="shared" si="6"/>
        <v>6630</v>
      </c>
      <c r="N6" s="90">
        <f t="shared" si="6"/>
        <v>6630</v>
      </c>
      <c r="O6" s="90">
        <f t="shared" si="6"/>
        <v>8287.5</v>
      </c>
      <c r="P6" s="100">
        <f t="shared" si="6"/>
        <v>11050</v>
      </c>
      <c r="Q6" s="99">
        <f>+$C$6*Q2</f>
        <v>10725</v>
      </c>
      <c r="R6" s="90">
        <f t="shared" ref="R6:AB6" si="7">+$C$6*R2</f>
        <v>12870</v>
      </c>
      <c r="S6" s="90">
        <f t="shared" si="7"/>
        <v>15015.000000000002</v>
      </c>
      <c r="T6" s="90">
        <f t="shared" si="7"/>
        <v>17867.849999999999</v>
      </c>
      <c r="U6" s="90">
        <f t="shared" si="7"/>
        <v>17867.849999999999</v>
      </c>
      <c r="V6" s="90">
        <f t="shared" si="7"/>
        <v>17867.849999999999</v>
      </c>
      <c r="W6" s="90">
        <f t="shared" si="7"/>
        <v>17867.849999999999</v>
      </c>
      <c r="X6" s="90">
        <f t="shared" si="7"/>
        <v>17867.849999999999</v>
      </c>
      <c r="Y6" s="90">
        <f t="shared" si="7"/>
        <v>19305</v>
      </c>
      <c r="Z6" s="90">
        <f t="shared" si="7"/>
        <v>20055.75</v>
      </c>
      <c r="AA6" s="90">
        <f t="shared" si="7"/>
        <v>23595</v>
      </c>
      <c r="AB6" s="100">
        <f t="shared" si="7"/>
        <v>23595</v>
      </c>
      <c r="AC6" s="99">
        <f>+$D$6*AC2</f>
        <v>27456</v>
      </c>
      <c r="AD6" s="90">
        <f t="shared" ref="AD6:AN6" si="8">+$D$6*AD2</f>
        <v>27456</v>
      </c>
      <c r="AE6" s="90">
        <f t="shared" si="8"/>
        <v>32032.000000000004</v>
      </c>
      <c r="AF6" s="90">
        <f t="shared" si="8"/>
        <v>38118.080000000002</v>
      </c>
      <c r="AG6" s="90">
        <f t="shared" si="8"/>
        <v>38118.080000000002</v>
      </c>
      <c r="AH6" s="90">
        <f t="shared" si="8"/>
        <v>38118.080000000002</v>
      </c>
      <c r="AI6" s="90">
        <f t="shared" si="8"/>
        <v>38118.080000000002</v>
      </c>
      <c r="AJ6" s="90">
        <f t="shared" si="8"/>
        <v>38118.080000000002</v>
      </c>
      <c r="AK6" s="90">
        <f t="shared" si="8"/>
        <v>41184</v>
      </c>
      <c r="AL6" s="90">
        <f t="shared" si="8"/>
        <v>42785.599999999999</v>
      </c>
      <c r="AM6" s="90">
        <f t="shared" si="8"/>
        <v>45760</v>
      </c>
      <c r="AN6" s="100">
        <f t="shared" si="8"/>
        <v>50336</v>
      </c>
    </row>
    <row r="7" spans="1:40" x14ac:dyDescent="0.25">
      <c r="A7" s="118" t="s">
        <v>58</v>
      </c>
      <c r="B7" s="103">
        <f>+risultati!B37</f>
        <v>150150</v>
      </c>
      <c r="C7" s="91">
        <f>+risultati!C37</f>
        <v>705900</v>
      </c>
      <c r="D7" s="104">
        <f>+risultati!D37</f>
        <v>1482000</v>
      </c>
      <c r="E7" s="103">
        <f>SUM(E4:E6)</f>
        <v>0</v>
      </c>
      <c r="F7" s="91">
        <f t="shared" ref="F7:P7" si="9">SUM(F4:F6)</f>
        <v>0</v>
      </c>
      <c r="G7" s="91">
        <f t="shared" si="9"/>
        <v>0</v>
      </c>
      <c r="H7" s="91">
        <f t="shared" si="9"/>
        <v>11516.505000000001</v>
      </c>
      <c r="I7" s="91">
        <f t="shared" si="9"/>
        <v>12511.9995</v>
      </c>
      <c r="J7" s="91">
        <f t="shared" si="9"/>
        <v>12511.9995</v>
      </c>
      <c r="K7" s="91">
        <f t="shared" si="9"/>
        <v>12511.9995</v>
      </c>
      <c r="L7" s="91">
        <f t="shared" si="9"/>
        <v>12511.9995</v>
      </c>
      <c r="M7" s="91">
        <f t="shared" si="9"/>
        <v>18018</v>
      </c>
      <c r="N7" s="91">
        <f t="shared" si="9"/>
        <v>18018</v>
      </c>
      <c r="O7" s="91">
        <f t="shared" si="9"/>
        <v>22522.5</v>
      </c>
      <c r="P7" s="104">
        <f t="shared" si="9"/>
        <v>30030</v>
      </c>
      <c r="Q7" s="103">
        <f>SUM(Q4:Q6)</f>
        <v>35295</v>
      </c>
      <c r="R7" s="91">
        <f t="shared" ref="R7:AB7" si="10">SUM(R4:R6)</f>
        <v>42354</v>
      </c>
      <c r="S7" s="91">
        <f t="shared" si="10"/>
        <v>49413</v>
      </c>
      <c r="T7" s="91">
        <f t="shared" si="10"/>
        <v>58801.47</v>
      </c>
      <c r="U7" s="91">
        <f t="shared" si="10"/>
        <v>58801.47</v>
      </c>
      <c r="V7" s="91">
        <f t="shared" si="10"/>
        <v>58801.47</v>
      </c>
      <c r="W7" s="91">
        <f t="shared" si="10"/>
        <v>58801.47</v>
      </c>
      <c r="X7" s="91">
        <f t="shared" si="10"/>
        <v>58801.47</v>
      </c>
      <c r="Y7" s="91">
        <f t="shared" si="10"/>
        <v>63531</v>
      </c>
      <c r="Z7" s="91">
        <f t="shared" si="10"/>
        <v>66001.649999999994</v>
      </c>
      <c r="AA7" s="91">
        <f t="shared" si="10"/>
        <v>77649</v>
      </c>
      <c r="AB7" s="104">
        <f t="shared" si="10"/>
        <v>77649</v>
      </c>
      <c r="AC7" s="103">
        <f>SUM(AC4:AC6)</f>
        <v>88920</v>
      </c>
      <c r="AD7" s="91">
        <f t="shared" ref="AD7:AN7" si="11">SUM(AD4:AD6)</f>
        <v>88920</v>
      </c>
      <c r="AE7" s="91">
        <f t="shared" si="11"/>
        <v>103740</v>
      </c>
      <c r="AF7" s="91">
        <f t="shared" si="11"/>
        <v>123450.6</v>
      </c>
      <c r="AG7" s="91">
        <f t="shared" si="11"/>
        <v>123450.6</v>
      </c>
      <c r="AH7" s="91">
        <f t="shared" si="11"/>
        <v>123450.6</v>
      </c>
      <c r="AI7" s="91">
        <f t="shared" si="11"/>
        <v>123450.6</v>
      </c>
      <c r="AJ7" s="91">
        <f t="shared" si="11"/>
        <v>123450.6</v>
      </c>
      <c r="AK7" s="91">
        <f t="shared" si="11"/>
        <v>133380</v>
      </c>
      <c r="AL7" s="91">
        <f t="shared" si="11"/>
        <v>138567</v>
      </c>
      <c r="AM7" s="91">
        <f t="shared" si="11"/>
        <v>148200</v>
      </c>
      <c r="AN7" s="104">
        <f t="shared" si="11"/>
        <v>163020</v>
      </c>
    </row>
    <row r="8" spans="1:40" x14ac:dyDescent="0.25">
      <c r="A8" s="119" t="s">
        <v>46</v>
      </c>
      <c r="B8" s="105">
        <f>+risultati!B38</f>
        <v>7605</v>
      </c>
      <c r="C8" s="15">
        <f>+risultati!C38</f>
        <v>39780</v>
      </c>
      <c r="D8" s="27">
        <f>+risultati!D38</f>
        <v>81900</v>
      </c>
      <c r="E8" s="105">
        <f>+$B$8*E2</f>
        <v>0</v>
      </c>
      <c r="F8" s="15">
        <f t="shared" ref="F8:P8" si="12">+$B$8*F2</f>
        <v>0</v>
      </c>
      <c r="G8" s="15">
        <f t="shared" si="12"/>
        <v>0</v>
      </c>
      <c r="H8" s="15">
        <f t="shared" si="12"/>
        <v>583.30349999999999</v>
      </c>
      <c r="I8" s="15">
        <f t="shared" si="12"/>
        <v>633.72465</v>
      </c>
      <c r="J8" s="15">
        <f t="shared" si="12"/>
        <v>633.72465</v>
      </c>
      <c r="K8" s="15">
        <f t="shared" si="12"/>
        <v>633.72465</v>
      </c>
      <c r="L8" s="15">
        <f t="shared" si="12"/>
        <v>633.72465</v>
      </c>
      <c r="M8" s="15">
        <f t="shared" si="12"/>
        <v>912.6</v>
      </c>
      <c r="N8" s="15">
        <f t="shared" si="12"/>
        <v>912.6</v>
      </c>
      <c r="O8" s="15">
        <f t="shared" si="12"/>
        <v>1140.75</v>
      </c>
      <c r="P8" s="27">
        <f t="shared" si="12"/>
        <v>1521</v>
      </c>
      <c r="Q8" s="105">
        <f>+$C$8*Q2</f>
        <v>1989</v>
      </c>
      <c r="R8" s="15">
        <f t="shared" ref="R8:AB8" si="13">+$C$8*R2</f>
        <v>2386.7999999999997</v>
      </c>
      <c r="S8" s="15">
        <f t="shared" si="13"/>
        <v>2784.6000000000004</v>
      </c>
      <c r="T8" s="15">
        <f t="shared" si="13"/>
        <v>3313.674</v>
      </c>
      <c r="U8" s="15">
        <f t="shared" si="13"/>
        <v>3313.674</v>
      </c>
      <c r="V8" s="15">
        <f t="shared" si="13"/>
        <v>3313.674</v>
      </c>
      <c r="W8" s="15">
        <f t="shared" si="13"/>
        <v>3313.674</v>
      </c>
      <c r="X8" s="15">
        <f t="shared" si="13"/>
        <v>3313.674</v>
      </c>
      <c r="Y8" s="15">
        <f t="shared" si="13"/>
        <v>3580.2</v>
      </c>
      <c r="Z8" s="15">
        <f t="shared" si="13"/>
        <v>3719.43</v>
      </c>
      <c r="AA8" s="15">
        <f t="shared" si="13"/>
        <v>4375.8</v>
      </c>
      <c r="AB8" s="27">
        <f t="shared" si="13"/>
        <v>4375.8</v>
      </c>
      <c r="AC8" s="105">
        <f>+$D$8*AC2</f>
        <v>4914</v>
      </c>
      <c r="AD8" s="15">
        <f t="shared" ref="AD8:AN8" si="14">+$D$8*AD2</f>
        <v>4914</v>
      </c>
      <c r="AE8" s="15">
        <f t="shared" si="14"/>
        <v>5733.0000000000009</v>
      </c>
      <c r="AF8" s="15">
        <f t="shared" si="14"/>
        <v>6822.2699999999995</v>
      </c>
      <c r="AG8" s="15">
        <f t="shared" si="14"/>
        <v>6822.2699999999995</v>
      </c>
      <c r="AH8" s="15">
        <f t="shared" si="14"/>
        <v>6822.2699999999995</v>
      </c>
      <c r="AI8" s="15">
        <f t="shared" si="14"/>
        <v>6822.2699999999995</v>
      </c>
      <c r="AJ8" s="15">
        <f t="shared" si="14"/>
        <v>6822.2699999999995</v>
      </c>
      <c r="AK8" s="15">
        <f t="shared" si="14"/>
        <v>7371</v>
      </c>
      <c r="AL8" s="15">
        <f t="shared" si="14"/>
        <v>7657.65</v>
      </c>
      <c r="AM8" s="15">
        <f t="shared" si="14"/>
        <v>8190</v>
      </c>
      <c r="AN8" s="27">
        <f t="shared" si="14"/>
        <v>9009</v>
      </c>
    </row>
    <row r="9" spans="1:40" x14ac:dyDescent="0.25">
      <c r="A9" s="120" t="s">
        <v>59</v>
      </c>
      <c r="B9" s="106">
        <f>+risultati!B39</f>
        <v>12187.5</v>
      </c>
      <c r="C9" s="14">
        <f>+risultati!C39</f>
        <v>43875</v>
      </c>
      <c r="D9" s="25">
        <f>+risultati!D39</f>
        <v>97500</v>
      </c>
      <c r="E9" s="106">
        <f>+$B$9*E2</f>
        <v>0</v>
      </c>
      <c r="F9" s="14">
        <f t="shared" ref="F9:P9" si="15">+$B$9*F2</f>
        <v>0</v>
      </c>
      <c r="G9" s="14">
        <f t="shared" si="15"/>
        <v>0</v>
      </c>
      <c r="H9" s="14">
        <f t="shared" si="15"/>
        <v>934.78125</v>
      </c>
      <c r="I9" s="14">
        <f t="shared" si="15"/>
        <v>1015.584375</v>
      </c>
      <c r="J9" s="14">
        <f t="shared" si="15"/>
        <v>1015.584375</v>
      </c>
      <c r="K9" s="14">
        <f t="shared" si="15"/>
        <v>1015.584375</v>
      </c>
      <c r="L9" s="14">
        <f t="shared" si="15"/>
        <v>1015.584375</v>
      </c>
      <c r="M9" s="14">
        <f t="shared" si="15"/>
        <v>1462.5</v>
      </c>
      <c r="N9" s="14">
        <f t="shared" si="15"/>
        <v>1462.5</v>
      </c>
      <c r="O9" s="14">
        <f t="shared" si="15"/>
        <v>1828.125</v>
      </c>
      <c r="P9" s="25">
        <f t="shared" si="15"/>
        <v>2437.5</v>
      </c>
      <c r="Q9" s="106">
        <f>+$C$9*Q2</f>
        <v>2193.75</v>
      </c>
      <c r="R9" s="14">
        <f t="shared" ref="R9:AB9" si="16">+$C$9*R2</f>
        <v>2632.5</v>
      </c>
      <c r="S9" s="14">
        <f t="shared" si="16"/>
        <v>3071.2500000000005</v>
      </c>
      <c r="T9" s="14">
        <f t="shared" si="16"/>
        <v>3654.7874999999999</v>
      </c>
      <c r="U9" s="14">
        <f t="shared" si="16"/>
        <v>3654.7874999999999</v>
      </c>
      <c r="V9" s="14">
        <f t="shared" si="16"/>
        <v>3654.7874999999999</v>
      </c>
      <c r="W9" s="14">
        <f t="shared" si="16"/>
        <v>3654.7874999999999</v>
      </c>
      <c r="X9" s="14">
        <f t="shared" si="16"/>
        <v>3654.7874999999999</v>
      </c>
      <c r="Y9" s="14">
        <f t="shared" si="16"/>
        <v>3948.75</v>
      </c>
      <c r="Z9" s="14">
        <f t="shared" si="16"/>
        <v>4102.3125</v>
      </c>
      <c r="AA9" s="14">
        <f t="shared" si="16"/>
        <v>4826.25</v>
      </c>
      <c r="AB9" s="25">
        <f t="shared" si="16"/>
        <v>4826.25</v>
      </c>
      <c r="AC9" s="106">
        <f>+$D$9*AC2</f>
        <v>5850</v>
      </c>
      <c r="AD9" s="14">
        <f t="shared" ref="AD9:AN9" si="17">+$D$9*AD2</f>
        <v>5850</v>
      </c>
      <c r="AE9" s="14">
        <f t="shared" si="17"/>
        <v>6825.0000000000009</v>
      </c>
      <c r="AF9" s="14">
        <f t="shared" si="17"/>
        <v>8121.75</v>
      </c>
      <c r="AG9" s="14">
        <f t="shared" si="17"/>
        <v>8121.75</v>
      </c>
      <c r="AH9" s="14">
        <f t="shared" si="17"/>
        <v>8121.75</v>
      </c>
      <c r="AI9" s="14">
        <f t="shared" si="17"/>
        <v>8121.75</v>
      </c>
      <c r="AJ9" s="14">
        <f t="shared" si="17"/>
        <v>8121.75</v>
      </c>
      <c r="AK9" s="14">
        <f t="shared" si="17"/>
        <v>8775</v>
      </c>
      <c r="AL9" s="14">
        <f t="shared" si="17"/>
        <v>9116.25</v>
      </c>
      <c r="AM9" s="14">
        <f t="shared" si="17"/>
        <v>9750</v>
      </c>
      <c r="AN9" s="25">
        <f t="shared" si="17"/>
        <v>10725</v>
      </c>
    </row>
    <row r="10" spans="1:40" x14ac:dyDescent="0.25">
      <c r="A10" s="121" t="s">
        <v>60</v>
      </c>
      <c r="B10" s="107">
        <f>+risultati!B40</f>
        <v>19792.5</v>
      </c>
      <c r="C10" s="92">
        <f>+risultati!C40</f>
        <v>83655</v>
      </c>
      <c r="D10" s="108">
        <f>+risultati!D40</f>
        <v>179400</v>
      </c>
      <c r="E10" s="107">
        <f>SUM(E8:E9)</f>
        <v>0</v>
      </c>
      <c r="F10" s="92">
        <f t="shared" ref="F10:P10" si="18">SUM(F8:F9)</f>
        <v>0</v>
      </c>
      <c r="G10" s="92">
        <f t="shared" si="18"/>
        <v>0</v>
      </c>
      <c r="H10" s="92">
        <f t="shared" si="18"/>
        <v>1518.08475</v>
      </c>
      <c r="I10" s="92">
        <f t="shared" si="18"/>
        <v>1649.309025</v>
      </c>
      <c r="J10" s="92">
        <f t="shared" si="18"/>
        <v>1649.309025</v>
      </c>
      <c r="K10" s="92">
        <f t="shared" si="18"/>
        <v>1649.309025</v>
      </c>
      <c r="L10" s="92">
        <f t="shared" si="18"/>
        <v>1649.309025</v>
      </c>
      <c r="M10" s="92">
        <f t="shared" si="18"/>
        <v>2375.1</v>
      </c>
      <c r="N10" s="92">
        <f t="shared" si="18"/>
        <v>2375.1</v>
      </c>
      <c r="O10" s="92">
        <f t="shared" si="18"/>
        <v>2968.875</v>
      </c>
      <c r="P10" s="108">
        <f t="shared" si="18"/>
        <v>3958.5</v>
      </c>
      <c r="Q10" s="107">
        <f>SUM(Q8:Q9)</f>
        <v>4182.75</v>
      </c>
      <c r="R10" s="92">
        <f t="shared" ref="R10:AB10" si="19">SUM(R8:R9)</f>
        <v>5019.2999999999993</v>
      </c>
      <c r="S10" s="92">
        <f t="shared" si="19"/>
        <v>5855.85</v>
      </c>
      <c r="T10" s="92">
        <f t="shared" si="19"/>
        <v>6968.4614999999994</v>
      </c>
      <c r="U10" s="92">
        <f t="shared" si="19"/>
        <v>6968.4614999999994</v>
      </c>
      <c r="V10" s="92">
        <f t="shared" si="19"/>
        <v>6968.4614999999994</v>
      </c>
      <c r="W10" s="92">
        <f t="shared" si="19"/>
        <v>6968.4614999999994</v>
      </c>
      <c r="X10" s="92">
        <f t="shared" si="19"/>
        <v>6968.4614999999994</v>
      </c>
      <c r="Y10" s="92">
        <f t="shared" si="19"/>
        <v>7528.95</v>
      </c>
      <c r="Z10" s="92">
        <f t="shared" si="19"/>
        <v>7821.7425000000003</v>
      </c>
      <c r="AA10" s="92">
        <f t="shared" si="19"/>
        <v>9202.0499999999993</v>
      </c>
      <c r="AB10" s="108">
        <f t="shared" si="19"/>
        <v>9202.0499999999993</v>
      </c>
      <c r="AC10" s="107">
        <f>SUM(AC8:AC9)</f>
        <v>10764</v>
      </c>
      <c r="AD10" s="92">
        <f t="shared" ref="AD10:AN10" si="20">SUM(AD8:AD9)</f>
        <v>10764</v>
      </c>
      <c r="AE10" s="92">
        <f t="shared" si="20"/>
        <v>12558.000000000002</v>
      </c>
      <c r="AF10" s="92">
        <f t="shared" si="20"/>
        <v>14944.02</v>
      </c>
      <c r="AG10" s="92">
        <f t="shared" si="20"/>
        <v>14944.02</v>
      </c>
      <c r="AH10" s="92">
        <f t="shared" si="20"/>
        <v>14944.02</v>
      </c>
      <c r="AI10" s="92">
        <f t="shared" si="20"/>
        <v>14944.02</v>
      </c>
      <c r="AJ10" s="92">
        <f t="shared" si="20"/>
        <v>14944.02</v>
      </c>
      <c r="AK10" s="92">
        <f t="shared" si="20"/>
        <v>16146</v>
      </c>
      <c r="AL10" s="92">
        <f t="shared" si="20"/>
        <v>16773.900000000001</v>
      </c>
      <c r="AM10" s="92">
        <f t="shared" si="20"/>
        <v>17940</v>
      </c>
      <c r="AN10" s="108">
        <f t="shared" si="20"/>
        <v>19734</v>
      </c>
    </row>
    <row r="11" spans="1:40" x14ac:dyDescent="0.25">
      <c r="A11" s="120" t="s">
        <v>61</v>
      </c>
      <c r="B11" s="106">
        <f>+risultati!B41</f>
        <v>130357.5</v>
      </c>
      <c r="C11" s="14">
        <f>+risultati!C41</f>
        <v>622245</v>
      </c>
      <c r="D11" s="25">
        <f>+risultati!D41</f>
        <v>1302600</v>
      </c>
      <c r="E11" s="10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5"/>
      <c r="Q11" s="106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25"/>
      <c r="AC11" s="106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25"/>
    </row>
    <row r="12" spans="1:40" x14ac:dyDescent="0.25">
      <c r="A12" s="119" t="s">
        <v>62</v>
      </c>
      <c r="B12" s="105">
        <f>+risultati!B42</f>
        <v>34300</v>
      </c>
      <c r="C12" s="15">
        <f>+risultati!C42</f>
        <v>159800</v>
      </c>
      <c r="D12" s="27">
        <f>+risultati!D42</f>
        <v>334400</v>
      </c>
      <c r="E12" s="105">
        <f>+$B$12*H2</f>
        <v>2630.81</v>
      </c>
      <c r="F12" s="15">
        <f t="shared" ref="F12:M12" si="21">+$B$12*I2</f>
        <v>2858.2190000000001</v>
      </c>
      <c r="G12" s="15">
        <f t="shared" si="21"/>
        <v>2858.2190000000001</v>
      </c>
      <c r="H12" s="15">
        <f t="shared" si="21"/>
        <v>2858.2190000000001</v>
      </c>
      <c r="I12" s="15">
        <f t="shared" si="21"/>
        <v>2858.2190000000001</v>
      </c>
      <c r="J12" s="15">
        <f t="shared" si="21"/>
        <v>4116</v>
      </c>
      <c r="K12" s="15">
        <f t="shared" si="21"/>
        <v>4116</v>
      </c>
      <c r="L12" s="15">
        <f t="shared" si="21"/>
        <v>5145</v>
      </c>
      <c r="M12" s="15">
        <f t="shared" si="21"/>
        <v>6860</v>
      </c>
      <c r="N12" s="15">
        <f>+$C$12*Q2</f>
        <v>7990</v>
      </c>
      <c r="O12" s="15">
        <f t="shared" ref="O12:Q12" si="22">+$C$12*R2</f>
        <v>9588</v>
      </c>
      <c r="P12" s="27">
        <f t="shared" si="22"/>
        <v>11186.000000000002</v>
      </c>
      <c r="Q12" s="105">
        <f t="shared" si="22"/>
        <v>13311.34</v>
      </c>
      <c r="R12" s="15">
        <f t="shared" ref="R12" si="23">+$C$12*U2</f>
        <v>13311.34</v>
      </c>
      <c r="S12" s="15">
        <f t="shared" ref="S12" si="24">+$C$12*V2</f>
        <v>13311.34</v>
      </c>
      <c r="T12" s="15">
        <f t="shared" ref="T12" si="25">+$C$12*W2</f>
        <v>13311.34</v>
      </c>
      <c r="U12" s="15">
        <f t="shared" ref="U12" si="26">+$C$12*X2</f>
        <v>13311.34</v>
      </c>
      <c r="V12" s="15">
        <f t="shared" ref="V12" si="27">+$C$12*Y2</f>
        <v>14382</v>
      </c>
      <c r="W12" s="15">
        <f t="shared" ref="W12" si="28">+$C$12*Z2</f>
        <v>14941.3</v>
      </c>
      <c r="X12" s="15">
        <f t="shared" ref="X12" si="29">+$C$12*AA2</f>
        <v>17578</v>
      </c>
      <c r="Y12" s="15">
        <f t="shared" ref="Y12" si="30">+$C$12*AB2</f>
        <v>17578</v>
      </c>
      <c r="Z12" s="15">
        <f>+$D$12*AC2</f>
        <v>20064</v>
      </c>
      <c r="AA12" s="15">
        <f t="shared" ref="AA12:AK12" si="31">+$D$12*AD2</f>
        <v>20064</v>
      </c>
      <c r="AB12" s="27">
        <f t="shared" si="31"/>
        <v>23408.000000000004</v>
      </c>
      <c r="AC12" s="105">
        <f t="shared" si="31"/>
        <v>27855.52</v>
      </c>
      <c r="AD12" s="15">
        <f t="shared" si="31"/>
        <v>27855.52</v>
      </c>
      <c r="AE12" s="15">
        <f t="shared" si="31"/>
        <v>27855.52</v>
      </c>
      <c r="AF12" s="15">
        <f t="shared" si="31"/>
        <v>27855.52</v>
      </c>
      <c r="AG12" s="15">
        <f t="shared" si="31"/>
        <v>27855.52</v>
      </c>
      <c r="AH12" s="15">
        <f t="shared" si="31"/>
        <v>30096</v>
      </c>
      <c r="AI12" s="15">
        <f t="shared" si="31"/>
        <v>31266.400000000001</v>
      </c>
      <c r="AJ12" s="15">
        <f t="shared" si="31"/>
        <v>33440</v>
      </c>
      <c r="AK12" s="15">
        <f t="shared" si="31"/>
        <v>36784</v>
      </c>
      <c r="AL12" s="15">
        <f>+AK12</f>
        <v>36784</v>
      </c>
      <c r="AM12" s="15">
        <f>+AL12</f>
        <v>36784</v>
      </c>
      <c r="AN12" s="27">
        <f>+AM12</f>
        <v>36784</v>
      </c>
    </row>
    <row r="13" spans="1:40" x14ac:dyDescent="0.25">
      <c r="A13" s="120" t="s">
        <v>63</v>
      </c>
      <c r="B13" s="106">
        <f>+risultati!B43</f>
        <v>55012.5</v>
      </c>
      <c r="C13" s="14">
        <f>+risultati!C43</f>
        <v>247725</v>
      </c>
      <c r="D13" s="25">
        <f>+risultati!D43</f>
        <v>519750</v>
      </c>
      <c r="E13" s="106">
        <f>+$B$13*E2</f>
        <v>0</v>
      </c>
      <c r="F13" s="14">
        <f t="shared" ref="F13" si="32">+$B$13*F2</f>
        <v>0</v>
      </c>
      <c r="G13" s="14">
        <v>3000</v>
      </c>
      <c r="H13" s="14">
        <f>+($B$13-G13)*H2</f>
        <v>3989.3587500000003</v>
      </c>
      <c r="I13" s="14">
        <f t="shared" ref="I13:P13" si="33">+($B$13-H13)*I2</f>
        <v>4251.7583603624998</v>
      </c>
      <c r="J13" s="14">
        <f t="shared" si="33"/>
        <v>4229.8926008309927</v>
      </c>
      <c r="K13" s="14">
        <f t="shared" si="33"/>
        <v>4231.7146745727532</v>
      </c>
      <c r="L13" s="14">
        <f t="shared" si="33"/>
        <v>4231.5628411678526</v>
      </c>
      <c r="M13" s="14">
        <f t="shared" si="33"/>
        <v>6093.7124590598569</v>
      </c>
      <c r="N13" s="14">
        <f t="shared" si="33"/>
        <v>5870.2545049128175</v>
      </c>
      <c r="O13" s="14">
        <f t="shared" si="33"/>
        <v>7371.3368242630768</v>
      </c>
      <c r="P13" s="14">
        <f t="shared" si="33"/>
        <v>9528.2326351473857</v>
      </c>
      <c r="Q13" s="106">
        <f>+$C$13*Q2</f>
        <v>12386.25</v>
      </c>
      <c r="R13" s="14">
        <f t="shared" ref="R13:AB13" si="34">+$C$13*R2</f>
        <v>14863.5</v>
      </c>
      <c r="S13" s="14">
        <f t="shared" si="34"/>
        <v>17340.75</v>
      </c>
      <c r="T13" s="14">
        <f t="shared" si="34"/>
        <v>20635.4925</v>
      </c>
      <c r="U13" s="14">
        <f t="shared" si="34"/>
        <v>20635.4925</v>
      </c>
      <c r="V13" s="14">
        <f t="shared" si="34"/>
        <v>20635.4925</v>
      </c>
      <c r="W13" s="14">
        <f t="shared" si="34"/>
        <v>20635.4925</v>
      </c>
      <c r="X13" s="14">
        <f t="shared" si="34"/>
        <v>20635.4925</v>
      </c>
      <c r="Y13" s="14">
        <f t="shared" si="34"/>
        <v>22295.25</v>
      </c>
      <c r="Z13" s="14">
        <f t="shared" si="34"/>
        <v>23162.287499999999</v>
      </c>
      <c r="AA13" s="14">
        <f t="shared" si="34"/>
        <v>27249.75</v>
      </c>
      <c r="AB13" s="25">
        <f t="shared" si="34"/>
        <v>27249.75</v>
      </c>
      <c r="AC13" s="106">
        <f>+$D$13*AC2</f>
        <v>31185</v>
      </c>
      <c r="AD13" s="14">
        <f t="shared" ref="AD13:AN13" si="35">+$D$13*AD2</f>
        <v>31185</v>
      </c>
      <c r="AE13" s="14">
        <f t="shared" si="35"/>
        <v>36382.5</v>
      </c>
      <c r="AF13" s="14">
        <f t="shared" si="35"/>
        <v>43295.175000000003</v>
      </c>
      <c r="AG13" s="14">
        <f t="shared" si="35"/>
        <v>43295.175000000003</v>
      </c>
      <c r="AH13" s="14">
        <f t="shared" si="35"/>
        <v>43295.175000000003</v>
      </c>
      <c r="AI13" s="14">
        <f t="shared" si="35"/>
        <v>43295.175000000003</v>
      </c>
      <c r="AJ13" s="14">
        <f t="shared" si="35"/>
        <v>43295.175000000003</v>
      </c>
      <c r="AK13" s="14">
        <f t="shared" si="35"/>
        <v>46777.5</v>
      </c>
      <c r="AL13" s="14">
        <f t="shared" si="35"/>
        <v>48596.625</v>
      </c>
      <c r="AM13" s="14">
        <f t="shared" si="35"/>
        <v>51975</v>
      </c>
      <c r="AN13" s="25">
        <f t="shared" si="35"/>
        <v>57172.5</v>
      </c>
    </row>
    <row r="14" spans="1:40" x14ac:dyDescent="0.25">
      <c r="A14" s="121" t="s">
        <v>64</v>
      </c>
      <c r="B14" s="107">
        <f>+risultati!B44</f>
        <v>89312.5</v>
      </c>
      <c r="C14" s="92">
        <f>+risultati!C44</f>
        <v>407525</v>
      </c>
      <c r="D14" s="108">
        <f>+risultati!D44</f>
        <v>854150</v>
      </c>
      <c r="E14" s="107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108"/>
      <c r="Q14" s="107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108"/>
      <c r="AC14" s="107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108"/>
    </row>
    <row r="15" spans="1:40" x14ac:dyDescent="0.25">
      <c r="A15" s="118" t="s">
        <v>65</v>
      </c>
      <c r="B15" s="103">
        <f>+risultati!B45</f>
        <v>41045</v>
      </c>
      <c r="C15" s="91">
        <f>+risultati!C45</f>
        <v>214720</v>
      </c>
      <c r="D15" s="104">
        <f>+risultati!D45</f>
        <v>448450</v>
      </c>
      <c r="E15" s="103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104"/>
      <c r="Q15" s="103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104"/>
      <c r="AC15" s="103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104"/>
    </row>
    <row r="16" spans="1:40" x14ac:dyDescent="0.25">
      <c r="A16" s="119" t="s">
        <v>85</v>
      </c>
      <c r="B16" s="105">
        <f>+risultati!B46</f>
        <v>30000</v>
      </c>
      <c r="C16" s="15">
        <f>+risultati!C46</f>
        <v>44000</v>
      </c>
      <c r="D16" s="27">
        <f>+risultati!D46</f>
        <v>58000</v>
      </c>
      <c r="E16" s="10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7"/>
      <c r="Q16" s="10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27"/>
      <c r="AC16" s="10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27"/>
    </row>
    <row r="17" spans="1:40" x14ac:dyDescent="0.25">
      <c r="A17" s="120" t="s">
        <v>86</v>
      </c>
      <c r="B17" s="106">
        <f>+risultati!B47</f>
        <v>57500</v>
      </c>
      <c r="C17" s="14">
        <f>+risultati!C47</f>
        <v>75000</v>
      </c>
      <c r="D17" s="25">
        <f>+risultati!D47</f>
        <v>135000</v>
      </c>
      <c r="E17" s="106">
        <f>+$B$17/12</f>
        <v>4791.666666666667</v>
      </c>
      <c r="F17" s="14">
        <f t="shared" ref="F17:P17" si="36">+$B$17/12</f>
        <v>4791.666666666667</v>
      </c>
      <c r="G17" s="14">
        <f t="shared" si="36"/>
        <v>4791.666666666667</v>
      </c>
      <c r="H17" s="14">
        <f t="shared" si="36"/>
        <v>4791.666666666667</v>
      </c>
      <c r="I17" s="14">
        <f t="shared" si="36"/>
        <v>4791.666666666667</v>
      </c>
      <c r="J17" s="14">
        <f t="shared" si="36"/>
        <v>4791.666666666667</v>
      </c>
      <c r="K17" s="14">
        <f t="shared" si="36"/>
        <v>4791.666666666667</v>
      </c>
      <c r="L17" s="14">
        <f t="shared" si="36"/>
        <v>4791.666666666667</v>
      </c>
      <c r="M17" s="14">
        <f t="shared" si="36"/>
        <v>4791.666666666667</v>
      </c>
      <c r="N17" s="14">
        <f t="shared" si="36"/>
        <v>4791.666666666667</v>
      </c>
      <c r="O17" s="14">
        <f t="shared" si="36"/>
        <v>4791.666666666667</v>
      </c>
      <c r="P17" s="25">
        <f t="shared" si="36"/>
        <v>4791.666666666667</v>
      </c>
      <c r="Q17" s="106">
        <f>+$C$17/12</f>
        <v>6250</v>
      </c>
      <c r="R17" s="14">
        <f t="shared" ref="R17:AB17" si="37">+$C$17/12</f>
        <v>6250</v>
      </c>
      <c r="S17" s="14">
        <f t="shared" si="37"/>
        <v>6250</v>
      </c>
      <c r="T17" s="14">
        <f t="shared" si="37"/>
        <v>6250</v>
      </c>
      <c r="U17" s="14">
        <f t="shared" si="37"/>
        <v>6250</v>
      </c>
      <c r="V17" s="14">
        <f t="shared" si="37"/>
        <v>6250</v>
      </c>
      <c r="W17" s="14">
        <f t="shared" si="37"/>
        <v>6250</v>
      </c>
      <c r="X17" s="14">
        <f t="shared" si="37"/>
        <v>6250</v>
      </c>
      <c r="Y17" s="14">
        <f t="shared" si="37"/>
        <v>6250</v>
      </c>
      <c r="Z17" s="14">
        <f t="shared" si="37"/>
        <v>6250</v>
      </c>
      <c r="AA17" s="14">
        <f t="shared" si="37"/>
        <v>6250</v>
      </c>
      <c r="AB17" s="25">
        <f t="shared" si="37"/>
        <v>6250</v>
      </c>
      <c r="AC17" s="106">
        <f>+$D$17/12</f>
        <v>11250</v>
      </c>
      <c r="AD17" s="14">
        <f t="shared" ref="AD17:AN17" si="38">+$D$17/12</f>
        <v>11250</v>
      </c>
      <c r="AE17" s="14">
        <f t="shared" si="38"/>
        <v>11250</v>
      </c>
      <c r="AF17" s="14">
        <f t="shared" si="38"/>
        <v>11250</v>
      </c>
      <c r="AG17" s="14">
        <f t="shared" si="38"/>
        <v>11250</v>
      </c>
      <c r="AH17" s="14">
        <f t="shared" si="38"/>
        <v>11250</v>
      </c>
      <c r="AI17" s="14">
        <f t="shared" si="38"/>
        <v>11250</v>
      </c>
      <c r="AJ17" s="14">
        <f t="shared" si="38"/>
        <v>11250</v>
      </c>
      <c r="AK17" s="14">
        <f t="shared" si="38"/>
        <v>11250</v>
      </c>
      <c r="AL17" s="14">
        <f t="shared" si="38"/>
        <v>11250</v>
      </c>
      <c r="AM17" s="14">
        <f t="shared" si="38"/>
        <v>11250</v>
      </c>
      <c r="AN17" s="25">
        <f t="shared" si="38"/>
        <v>11250</v>
      </c>
    </row>
    <row r="18" spans="1:40" x14ac:dyDescent="0.25">
      <c r="A18" s="119" t="s">
        <v>87</v>
      </c>
      <c r="B18" s="105">
        <f>+risultati!B48</f>
        <v>30000</v>
      </c>
      <c r="C18" s="15">
        <f>+risultati!C48</f>
        <v>35000</v>
      </c>
      <c r="D18" s="27">
        <f>+risultati!D48</f>
        <v>40000</v>
      </c>
      <c r="E18" s="105">
        <f>+$B$18/12</f>
        <v>2500</v>
      </c>
      <c r="F18" s="15">
        <f t="shared" ref="F18:P18" si="39">+$B$18/12</f>
        <v>2500</v>
      </c>
      <c r="G18" s="15">
        <f t="shared" si="39"/>
        <v>2500</v>
      </c>
      <c r="H18" s="15">
        <f t="shared" si="39"/>
        <v>2500</v>
      </c>
      <c r="I18" s="15">
        <f t="shared" si="39"/>
        <v>2500</v>
      </c>
      <c r="J18" s="15">
        <f t="shared" si="39"/>
        <v>2500</v>
      </c>
      <c r="K18" s="15">
        <f t="shared" si="39"/>
        <v>2500</v>
      </c>
      <c r="L18" s="15">
        <f t="shared" si="39"/>
        <v>2500</v>
      </c>
      <c r="M18" s="15">
        <f t="shared" si="39"/>
        <v>2500</v>
      </c>
      <c r="N18" s="15">
        <f t="shared" si="39"/>
        <v>2500</v>
      </c>
      <c r="O18" s="15">
        <f t="shared" si="39"/>
        <v>2500</v>
      </c>
      <c r="P18" s="27">
        <f t="shared" si="39"/>
        <v>2500</v>
      </c>
      <c r="Q18" s="105">
        <f>+$C$18/12</f>
        <v>2916.6666666666665</v>
      </c>
      <c r="R18" s="15">
        <f t="shared" ref="R18:AB18" si="40">+$C$18/12</f>
        <v>2916.6666666666665</v>
      </c>
      <c r="S18" s="15">
        <f t="shared" si="40"/>
        <v>2916.6666666666665</v>
      </c>
      <c r="T18" s="15">
        <f t="shared" si="40"/>
        <v>2916.6666666666665</v>
      </c>
      <c r="U18" s="15">
        <f t="shared" si="40"/>
        <v>2916.6666666666665</v>
      </c>
      <c r="V18" s="15">
        <f t="shared" si="40"/>
        <v>2916.6666666666665</v>
      </c>
      <c r="W18" s="15">
        <f t="shared" si="40"/>
        <v>2916.6666666666665</v>
      </c>
      <c r="X18" s="15">
        <f t="shared" si="40"/>
        <v>2916.6666666666665</v>
      </c>
      <c r="Y18" s="15">
        <f t="shared" si="40"/>
        <v>2916.6666666666665</v>
      </c>
      <c r="Z18" s="15">
        <f t="shared" si="40"/>
        <v>2916.6666666666665</v>
      </c>
      <c r="AA18" s="15">
        <f t="shared" si="40"/>
        <v>2916.6666666666665</v>
      </c>
      <c r="AB18" s="27">
        <f t="shared" si="40"/>
        <v>2916.6666666666665</v>
      </c>
      <c r="AC18" s="105">
        <f>+$D$18/12</f>
        <v>3333.3333333333335</v>
      </c>
      <c r="AD18" s="15">
        <f t="shared" ref="AD18:AN18" si="41">+$D$18/12</f>
        <v>3333.3333333333335</v>
      </c>
      <c r="AE18" s="15">
        <f t="shared" si="41"/>
        <v>3333.3333333333335</v>
      </c>
      <c r="AF18" s="15">
        <f t="shared" si="41"/>
        <v>3333.3333333333335</v>
      </c>
      <c r="AG18" s="15">
        <f t="shared" si="41"/>
        <v>3333.3333333333335</v>
      </c>
      <c r="AH18" s="15">
        <f t="shared" si="41"/>
        <v>3333.3333333333335</v>
      </c>
      <c r="AI18" s="15">
        <f t="shared" si="41"/>
        <v>3333.3333333333335</v>
      </c>
      <c r="AJ18" s="15">
        <f t="shared" si="41"/>
        <v>3333.3333333333335</v>
      </c>
      <c r="AK18" s="15">
        <f t="shared" si="41"/>
        <v>3333.3333333333335</v>
      </c>
      <c r="AL18" s="15">
        <f t="shared" si="41"/>
        <v>3333.3333333333335</v>
      </c>
      <c r="AM18" s="15">
        <f t="shared" si="41"/>
        <v>3333.3333333333335</v>
      </c>
      <c r="AN18" s="27">
        <f t="shared" si="41"/>
        <v>3333.3333333333335</v>
      </c>
    </row>
    <row r="19" spans="1:40" ht="15.75" thickBot="1" x14ac:dyDescent="0.3">
      <c r="A19" s="117" t="s">
        <v>89</v>
      </c>
      <c r="B19" s="101">
        <f>+risultati!B49</f>
        <v>117500</v>
      </c>
      <c r="C19" s="44">
        <f>+risultati!C49</f>
        <v>154000</v>
      </c>
      <c r="D19" s="102">
        <f>+risultati!D49</f>
        <v>233000</v>
      </c>
      <c r="E19" s="101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102"/>
      <c r="Q19" s="101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102"/>
      <c r="AC19" s="101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102"/>
    </row>
    <row r="20" spans="1:40" ht="15.75" thickBot="1" x14ac:dyDescent="0.3">
      <c r="A20" s="122" t="s">
        <v>90</v>
      </c>
      <c r="B20" s="154">
        <f>+risultati!B50</f>
        <v>-76455</v>
      </c>
      <c r="C20" s="110">
        <f>+risultati!C50</f>
        <v>60720</v>
      </c>
      <c r="D20" s="111">
        <f>+risultati!D50</f>
        <v>215450</v>
      </c>
      <c r="E20" s="109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1"/>
    </row>
    <row r="21" spans="1:40" ht="15.75" thickBot="1" x14ac:dyDescent="0.3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</row>
    <row r="22" spans="1:40" x14ac:dyDescent="0.25">
      <c r="A22" s="136"/>
      <c r="B22" s="137"/>
      <c r="C22" s="137"/>
      <c r="D22" s="138"/>
      <c r="E22" s="137" t="s">
        <v>106</v>
      </c>
      <c r="F22" s="137" t="s">
        <v>107</v>
      </c>
      <c r="G22" s="137" t="s">
        <v>108</v>
      </c>
      <c r="H22" s="137" t="s">
        <v>109</v>
      </c>
      <c r="I22" s="137" t="s">
        <v>110</v>
      </c>
      <c r="J22" s="137" t="s">
        <v>111</v>
      </c>
      <c r="K22" s="137" t="s">
        <v>112</v>
      </c>
      <c r="L22" s="137" t="s">
        <v>113</v>
      </c>
      <c r="M22" s="137" t="s">
        <v>114</v>
      </c>
      <c r="N22" s="137" t="s">
        <v>115</v>
      </c>
      <c r="O22" s="137" t="s">
        <v>116</v>
      </c>
      <c r="P22" s="138" t="s">
        <v>117</v>
      </c>
      <c r="Q22" s="136" t="s">
        <v>106</v>
      </c>
      <c r="R22" s="137" t="s">
        <v>107</v>
      </c>
      <c r="S22" s="137" t="s">
        <v>108</v>
      </c>
      <c r="T22" s="137" t="s">
        <v>109</v>
      </c>
      <c r="U22" s="137" t="s">
        <v>110</v>
      </c>
      <c r="V22" s="137" t="s">
        <v>111</v>
      </c>
      <c r="W22" s="137" t="s">
        <v>112</v>
      </c>
      <c r="X22" s="137" t="s">
        <v>113</v>
      </c>
      <c r="Y22" s="137" t="s">
        <v>114</v>
      </c>
      <c r="Z22" s="137" t="s">
        <v>115</v>
      </c>
      <c r="AA22" s="137" t="s">
        <v>116</v>
      </c>
      <c r="AB22" s="138" t="s">
        <v>117</v>
      </c>
      <c r="AC22" s="136" t="s">
        <v>106</v>
      </c>
      <c r="AD22" s="137" t="s">
        <v>107</v>
      </c>
      <c r="AE22" s="137" t="s">
        <v>108</v>
      </c>
      <c r="AF22" s="137" t="s">
        <v>109</v>
      </c>
      <c r="AG22" s="137" t="s">
        <v>110</v>
      </c>
      <c r="AH22" s="137" t="s">
        <v>111</v>
      </c>
      <c r="AI22" s="137" t="s">
        <v>112</v>
      </c>
      <c r="AJ22" s="137" t="s">
        <v>113</v>
      </c>
      <c r="AK22" s="137" t="s">
        <v>114</v>
      </c>
      <c r="AL22" s="137" t="s">
        <v>115</v>
      </c>
      <c r="AM22" s="137" t="s">
        <v>116</v>
      </c>
      <c r="AN22" s="138" t="s">
        <v>117</v>
      </c>
    </row>
    <row r="23" spans="1:40" x14ac:dyDescent="0.25">
      <c r="A23" s="103" t="s">
        <v>118</v>
      </c>
      <c r="B23" s="44"/>
      <c r="C23" s="44"/>
      <c r="D23" s="102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102"/>
      <c r="Q23" s="101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102"/>
      <c r="AC23" s="101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102"/>
    </row>
    <row r="24" spans="1:40" x14ac:dyDescent="0.25">
      <c r="A24" s="105" t="s">
        <v>15</v>
      </c>
      <c r="B24" s="15"/>
      <c r="C24" s="15"/>
      <c r="D24" s="27"/>
      <c r="E24" s="15"/>
      <c r="F24" s="15"/>
      <c r="G24" s="15"/>
      <c r="H24" s="15"/>
      <c r="I24" s="15"/>
      <c r="J24" s="127">
        <f>+H7</f>
        <v>11516.505000000001</v>
      </c>
      <c r="K24" s="127">
        <f t="shared" ref="K24:AN24" si="42">+I7</f>
        <v>12511.9995</v>
      </c>
      <c r="L24" s="127">
        <f t="shared" si="42"/>
        <v>12511.9995</v>
      </c>
      <c r="M24" s="127">
        <f t="shared" si="42"/>
        <v>12511.9995</v>
      </c>
      <c r="N24" s="127">
        <f t="shared" si="42"/>
        <v>12511.9995</v>
      </c>
      <c r="O24" s="127">
        <f t="shared" si="42"/>
        <v>18018</v>
      </c>
      <c r="P24" s="139">
        <f t="shared" si="42"/>
        <v>18018</v>
      </c>
      <c r="Q24" s="163">
        <f t="shared" si="42"/>
        <v>22522.5</v>
      </c>
      <c r="R24" s="127">
        <f t="shared" si="42"/>
        <v>30030</v>
      </c>
      <c r="S24" s="127">
        <f t="shared" si="42"/>
        <v>35295</v>
      </c>
      <c r="T24" s="127">
        <f t="shared" si="42"/>
        <v>42354</v>
      </c>
      <c r="U24" s="127">
        <f t="shared" si="42"/>
        <v>49413</v>
      </c>
      <c r="V24" s="127">
        <f t="shared" si="42"/>
        <v>58801.47</v>
      </c>
      <c r="W24" s="127">
        <f t="shared" si="42"/>
        <v>58801.47</v>
      </c>
      <c r="X24" s="127">
        <f t="shared" si="42"/>
        <v>58801.47</v>
      </c>
      <c r="Y24" s="127">
        <f t="shared" si="42"/>
        <v>58801.47</v>
      </c>
      <c r="Z24" s="127">
        <f t="shared" si="42"/>
        <v>58801.47</v>
      </c>
      <c r="AA24" s="127">
        <f t="shared" si="42"/>
        <v>63531</v>
      </c>
      <c r="AB24" s="139">
        <f t="shared" si="42"/>
        <v>66001.649999999994</v>
      </c>
      <c r="AC24" s="163">
        <f t="shared" si="42"/>
        <v>77649</v>
      </c>
      <c r="AD24" s="127">
        <f t="shared" si="42"/>
        <v>77649</v>
      </c>
      <c r="AE24" s="127">
        <f t="shared" si="42"/>
        <v>88920</v>
      </c>
      <c r="AF24" s="127">
        <f t="shared" si="42"/>
        <v>88920</v>
      </c>
      <c r="AG24" s="127">
        <f t="shared" si="42"/>
        <v>103740</v>
      </c>
      <c r="AH24" s="127">
        <f t="shared" si="42"/>
        <v>123450.6</v>
      </c>
      <c r="AI24" s="127">
        <f t="shared" si="42"/>
        <v>123450.6</v>
      </c>
      <c r="AJ24" s="127">
        <f t="shared" si="42"/>
        <v>123450.6</v>
      </c>
      <c r="AK24" s="127">
        <f t="shared" si="42"/>
        <v>123450.6</v>
      </c>
      <c r="AL24" s="127">
        <f t="shared" si="42"/>
        <v>123450.6</v>
      </c>
      <c r="AM24" s="127">
        <f t="shared" si="42"/>
        <v>133380</v>
      </c>
      <c r="AN24" s="139">
        <f t="shared" si="42"/>
        <v>138567</v>
      </c>
    </row>
    <row r="25" spans="1:40" x14ac:dyDescent="0.25">
      <c r="A25" s="103" t="s">
        <v>119</v>
      </c>
      <c r="B25" s="44"/>
      <c r="C25" s="44"/>
      <c r="D25" s="102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102"/>
      <c r="Q25" s="101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102"/>
      <c r="AC25" s="101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102"/>
    </row>
    <row r="26" spans="1:40" x14ac:dyDescent="0.25">
      <c r="A26" s="105" t="str">
        <f>+A8</f>
        <v>PROVVIGIONI</v>
      </c>
      <c r="B26" s="15"/>
      <c r="C26" s="15"/>
      <c r="D26" s="27"/>
      <c r="E26" s="15"/>
      <c r="F26" s="15"/>
      <c r="G26" s="15"/>
      <c r="H26" s="15"/>
      <c r="I26" s="15"/>
      <c r="J26" s="15">
        <f>+H8</f>
        <v>583.30349999999999</v>
      </c>
      <c r="K26" s="15">
        <f t="shared" ref="K26:AN26" si="43">+I8</f>
        <v>633.72465</v>
      </c>
      <c r="L26" s="15">
        <f t="shared" si="43"/>
        <v>633.72465</v>
      </c>
      <c r="M26" s="15">
        <f t="shared" si="43"/>
        <v>633.72465</v>
      </c>
      <c r="N26" s="15">
        <f t="shared" si="43"/>
        <v>633.72465</v>
      </c>
      <c r="O26" s="15">
        <f t="shared" si="43"/>
        <v>912.6</v>
      </c>
      <c r="P26" s="27">
        <f t="shared" si="43"/>
        <v>912.6</v>
      </c>
      <c r="Q26" s="105">
        <f t="shared" si="43"/>
        <v>1140.75</v>
      </c>
      <c r="R26" s="15">
        <f t="shared" si="43"/>
        <v>1521</v>
      </c>
      <c r="S26" s="15">
        <f t="shared" si="43"/>
        <v>1989</v>
      </c>
      <c r="T26" s="15">
        <f t="shared" si="43"/>
        <v>2386.7999999999997</v>
      </c>
      <c r="U26" s="15">
        <f t="shared" si="43"/>
        <v>2784.6000000000004</v>
      </c>
      <c r="V26" s="15">
        <f t="shared" si="43"/>
        <v>3313.674</v>
      </c>
      <c r="W26" s="15">
        <f t="shared" si="43"/>
        <v>3313.674</v>
      </c>
      <c r="X26" s="15">
        <f t="shared" si="43"/>
        <v>3313.674</v>
      </c>
      <c r="Y26" s="15">
        <f t="shared" si="43"/>
        <v>3313.674</v>
      </c>
      <c r="Z26" s="15">
        <f t="shared" si="43"/>
        <v>3313.674</v>
      </c>
      <c r="AA26" s="15">
        <f t="shared" si="43"/>
        <v>3580.2</v>
      </c>
      <c r="AB26" s="27">
        <f t="shared" si="43"/>
        <v>3719.43</v>
      </c>
      <c r="AC26" s="105">
        <f t="shared" si="43"/>
        <v>4375.8</v>
      </c>
      <c r="AD26" s="15">
        <f t="shared" si="43"/>
        <v>4375.8</v>
      </c>
      <c r="AE26" s="15">
        <f t="shared" si="43"/>
        <v>4914</v>
      </c>
      <c r="AF26" s="15">
        <f t="shared" si="43"/>
        <v>4914</v>
      </c>
      <c r="AG26" s="15">
        <f t="shared" si="43"/>
        <v>5733.0000000000009</v>
      </c>
      <c r="AH26" s="15">
        <f t="shared" si="43"/>
        <v>6822.2699999999995</v>
      </c>
      <c r="AI26" s="15">
        <f t="shared" si="43"/>
        <v>6822.2699999999995</v>
      </c>
      <c r="AJ26" s="15">
        <f t="shared" si="43"/>
        <v>6822.2699999999995</v>
      </c>
      <c r="AK26" s="15">
        <f t="shared" si="43"/>
        <v>6822.2699999999995</v>
      </c>
      <c r="AL26" s="15">
        <f t="shared" si="43"/>
        <v>6822.2699999999995</v>
      </c>
      <c r="AM26" s="15">
        <f t="shared" si="43"/>
        <v>7371</v>
      </c>
      <c r="AN26" s="27">
        <f t="shared" si="43"/>
        <v>7657.65</v>
      </c>
    </row>
    <row r="27" spans="1:40" x14ac:dyDescent="0.25">
      <c r="A27" s="140" t="str">
        <f>+A9</f>
        <v xml:space="preserve">COMMISSIONI </v>
      </c>
      <c r="B27" s="44"/>
      <c r="C27" s="44"/>
      <c r="D27" s="102"/>
      <c r="E27" s="44"/>
      <c r="F27" s="44"/>
      <c r="G27" s="44"/>
      <c r="H27" s="44"/>
      <c r="I27" s="44"/>
      <c r="J27" s="44">
        <f>+H9</f>
        <v>934.78125</v>
      </c>
      <c r="K27" s="44">
        <f t="shared" ref="K27:AN27" si="44">+I9</f>
        <v>1015.584375</v>
      </c>
      <c r="L27" s="44">
        <f t="shared" si="44"/>
        <v>1015.584375</v>
      </c>
      <c r="M27" s="44">
        <f t="shared" si="44"/>
        <v>1015.584375</v>
      </c>
      <c r="N27" s="44">
        <f t="shared" si="44"/>
        <v>1015.584375</v>
      </c>
      <c r="O27" s="44">
        <f t="shared" si="44"/>
        <v>1462.5</v>
      </c>
      <c r="P27" s="102">
        <f t="shared" si="44"/>
        <v>1462.5</v>
      </c>
      <c r="Q27" s="101">
        <f t="shared" si="44"/>
        <v>1828.125</v>
      </c>
      <c r="R27" s="44">
        <f t="shared" si="44"/>
        <v>2437.5</v>
      </c>
      <c r="S27" s="44">
        <f t="shared" si="44"/>
        <v>2193.75</v>
      </c>
      <c r="T27" s="44">
        <f t="shared" si="44"/>
        <v>2632.5</v>
      </c>
      <c r="U27" s="44">
        <f t="shared" si="44"/>
        <v>3071.2500000000005</v>
      </c>
      <c r="V27" s="44">
        <f t="shared" si="44"/>
        <v>3654.7874999999999</v>
      </c>
      <c r="W27" s="44">
        <f t="shared" si="44"/>
        <v>3654.7874999999999</v>
      </c>
      <c r="X27" s="44">
        <f t="shared" si="44"/>
        <v>3654.7874999999999</v>
      </c>
      <c r="Y27" s="44">
        <f t="shared" si="44"/>
        <v>3654.7874999999999</v>
      </c>
      <c r="Z27" s="44">
        <f t="shared" si="44"/>
        <v>3654.7874999999999</v>
      </c>
      <c r="AA27" s="44">
        <f t="shared" si="44"/>
        <v>3948.75</v>
      </c>
      <c r="AB27" s="102">
        <f t="shared" si="44"/>
        <v>4102.3125</v>
      </c>
      <c r="AC27" s="101">
        <f t="shared" si="44"/>
        <v>4826.25</v>
      </c>
      <c r="AD27" s="44">
        <f t="shared" si="44"/>
        <v>4826.25</v>
      </c>
      <c r="AE27" s="44">
        <f t="shared" si="44"/>
        <v>5850</v>
      </c>
      <c r="AF27" s="44">
        <f t="shared" si="44"/>
        <v>5850</v>
      </c>
      <c r="AG27" s="44">
        <f t="shared" si="44"/>
        <v>6825.0000000000009</v>
      </c>
      <c r="AH27" s="44">
        <f t="shared" si="44"/>
        <v>8121.75</v>
      </c>
      <c r="AI27" s="44">
        <f t="shared" si="44"/>
        <v>8121.75</v>
      </c>
      <c r="AJ27" s="44">
        <f t="shared" si="44"/>
        <v>8121.75</v>
      </c>
      <c r="AK27" s="44">
        <f t="shared" si="44"/>
        <v>8121.75</v>
      </c>
      <c r="AL27" s="44">
        <f t="shared" si="44"/>
        <v>8121.75</v>
      </c>
      <c r="AM27" s="44">
        <f t="shared" si="44"/>
        <v>8775</v>
      </c>
      <c r="AN27" s="102">
        <f t="shared" si="44"/>
        <v>9116.25</v>
      </c>
    </row>
    <row r="28" spans="1:40" x14ac:dyDescent="0.25">
      <c r="A28" s="105" t="str">
        <f>+A12</f>
        <v>ACQUISTI M.P.</v>
      </c>
      <c r="B28" s="15"/>
      <c r="C28" s="15"/>
      <c r="D28" s="27"/>
      <c r="E28" s="15"/>
      <c r="F28" s="15">
        <f>+E12</f>
        <v>2630.81</v>
      </c>
      <c r="G28" s="15">
        <f t="shared" ref="G28:AN28" si="45">+F12</f>
        <v>2858.2190000000001</v>
      </c>
      <c r="H28" s="15">
        <f t="shared" si="45"/>
        <v>2858.2190000000001</v>
      </c>
      <c r="I28" s="15">
        <f t="shared" si="45"/>
        <v>2858.2190000000001</v>
      </c>
      <c r="J28" s="15">
        <f t="shared" si="45"/>
        <v>2858.2190000000001</v>
      </c>
      <c r="K28" s="15">
        <f t="shared" si="45"/>
        <v>4116</v>
      </c>
      <c r="L28" s="15">
        <f t="shared" si="45"/>
        <v>4116</v>
      </c>
      <c r="M28" s="15">
        <f t="shared" si="45"/>
        <v>5145</v>
      </c>
      <c r="N28" s="15">
        <f t="shared" si="45"/>
        <v>6860</v>
      </c>
      <c r="O28" s="15">
        <f t="shared" si="45"/>
        <v>7990</v>
      </c>
      <c r="P28" s="27">
        <f t="shared" si="45"/>
        <v>9588</v>
      </c>
      <c r="Q28" s="105">
        <f t="shared" si="45"/>
        <v>11186.000000000002</v>
      </c>
      <c r="R28" s="15">
        <f t="shared" si="45"/>
        <v>13311.34</v>
      </c>
      <c r="S28" s="15">
        <f t="shared" si="45"/>
        <v>13311.34</v>
      </c>
      <c r="T28" s="15">
        <f t="shared" si="45"/>
        <v>13311.34</v>
      </c>
      <c r="U28" s="15">
        <f t="shared" si="45"/>
        <v>13311.34</v>
      </c>
      <c r="V28" s="15">
        <f t="shared" si="45"/>
        <v>13311.34</v>
      </c>
      <c r="W28" s="15">
        <f t="shared" si="45"/>
        <v>14382</v>
      </c>
      <c r="X28" s="15">
        <f t="shared" si="45"/>
        <v>14941.3</v>
      </c>
      <c r="Y28" s="15">
        <f t="shared" si="45"/>
        <v>17578</v>
      </c>
      <c r="Z28" s="15">
        <f t="shared" si="45"/>
        <v>17578</v>
      </c>
      <c r="AA28" s="15">
        <f t="shared" si="45"/>
        <v>20064</v>
      </c>
      <c r="AB28" s="27">
        <f t="shared" si="45"/>
        <v>20064</v>
      </c>
      <c r="AC28" s="105">
        <f t="shared" si="45"/>
        <v>23408.000000000004</v>
      </c>
      <c r="AD28" s="15">
        <f t="shared" si="45"/>
        <v>27855.52</v>
      </c>
      <c r="AE28" s="15">
        <f t="shared" si="45"/>
        <v>27855.52</v>
      </c>
      <c r="AF28" s="15">
        <f t="shared" si="45"/>
        <v>27855.52</v>
      </c>
      <c r="AG28" s="15">
        <f t="shared" si="45"/>
        <v>27855.52</v>
      </c>
      <c r="AH28" s="15">
        <f t="shared" si="45"/>
        <v>27855.52</v>
      </c>
      <c r="AI28" s="15">
        <f t="shared" si="45"/>
        <v>30096</v>
      </c>
      <c r="AJ28" s="15">
        <f t="shared" si="45"/>
        <v>31266.400000000001</v>
      </c>
      <c r="AK28" s="15">
        <f t="shared" si="45"/>
        <v>33440</v>
      </c>
      <c r="AL28" s="15">
        <f t="shared" si="45"/>
        <v>36784</v>
      </c>
      <c r="AM28" s="15">
        <f t="shared" si="45"/>
        <v>36784</v>
      </c>
      <c r="AN28" s="27">
        <f t="shared" si="45"/>
        <v>36784</v>
      </c>
    </row>
    <row r="29" spans="1:40" x14ac:dyDescent="0.25">
      <c r="A29" s="140" t="str">
        <f>+A13</f>
        <v>MANODOPERA DIRETTA</v>
      </c>
      <c r="B29" s="44"/>
      <c r="C29" s="44"/>
      <c r="D29" s="102"/>
      <c r="E29" s="44"/>
      <c r="F29" s="44"/>
      <c r="G29" s="44">
        <f>+G13</f>
        <v>3000</v>
      </c>
      <c r="H29" s="44">
        <f t="shared" ref="H29:AN29" si="46">+H13</f>
        <v>3989.3587500000003</v>
      </c>
      <c r="I29" s="44">
        <f t="shared" si="46"/>
        <v>4251.7583603624998</v>
      </c>
      <c r="J29" s="44">
        <f t="shared" si="46"/>
        <v>4229.8926008309927</v>
      </c>
      <c r="K29" s="44">
        <f t="shared" si="46"/>
        <v>4231.7146745727532</v>
      </c>
      <c r="L29" s="44">
        <f t="shared" si="46"/>
        <v>4231.5628411678526</v>
      </c>
      <c r="M29" s="44">
        <f t="shared" si="46"/>
        <v>6093.7124590598569</v>
      </c>
      <c r="N29" s="44">
        <f t="shared" si="46"/>
        <v>5870.2545049128175</v>
      </c>
      <c r="O29" s="44">
        <f t="shared" si="46"/>
        <v>7371.3368242630768</v>
      </c>
      <c r="P29" s="102">
        <f t="shared" si="46"/>
        <v>9528.2326351473857</v>
      </c>
      <c r="Q29" s="101">
        <f t="shared" si="46"/>
        <v>12386.25</v>
      </c>
      <c r="R29" s="44">
        <f t="shared" si="46"/>
        <v>14863.5</v>
      </c>
      <c r="S29" s="44">
        <f t="shared" si="46"/>
        <v>17340.75</v>
      </c>
      <c r="T29" s="44">
        <f t="shared" si="46"/>
        <v>20635.4925</v>
      </c>
      <c r="U29" s="44">
        <f t="shared" si="46"/>
        <v>20635.4925</v>
      </c>
      <c r="V29" s="44">
        <f t="shared" si="46"/>
        <v>20635.4925</v>
      </c>
      <c r="W29" s="44">
        <f t="shared" si="46"/>
        <v>20635.4925</v>
      </c>
      <c r="X29" s="44">
        <f t="shared" si="46"/>
        <v>20635.4925</v>
      </c>
      <c r="Y29" s="44">
        <f t="shared" si="46"/>
        <v>22295.25</v>
      </c>
      <c r="Z29" s="44">
        <f t="shared" si="46"/>
        <v>23162.287499999999</v>
      </c>
      <c r="AA29" s="44">
        <f t="shared" si="46"/>
        <v>27249.75</v>
      </c>
      <c r="AB29" s="102">
        <f t="shared" si="46"/>
        <v>27249.75</v>
      </c>
      <c r="AC29" s="101">
        <f t="shared" si="46"/>
        <v>31185</v>
      </c>
      <c r="AD29" s="44">
        <f t="shared" si="46"/>
        <v>31185</v>
      </c>
      <c r="AE29" s="44">
        <f t="shared" si="46"/>
        <v>36382.5</v>
      </c>
      <c r="AF29" s="44">
        <f t="shared" si="46"/>
        <v>43295.175000000003</v>
      </c>
      <c r="AG29" s="44">
        <f t="shared" si="46"/>
        <v>43295.175000000003</v>
      </c>
      <c r="AH29" s="44">
        <f t="shared" si="46"/>
        <v>43295.175000000003</v>
      </c>
      <c r="AI29" s="44">
        <f t="shared" si="46"/>
        <v>43295.175000000003</v>
      </c>
      <c r="AJ29" s="44">
        <f t="shared" si="46"/>
        <v>43295.175000000003</v>
      </c>
      <c r="AK29" s="44">
        <f t="shared" si="46"/>
        <v>46777.5</v>
      </c>
      <c r="AL29" s="44">
        <f t="shared" si="46"/>
        <v>48596.625</v>
      </c>
      <c r="AM29" s="44">
        <f t="shared" si="46"/>
        <v>51975</v>
      </c>
      <c r="AN29" s="102">
        <f t="shared" si="46"/>
        <v>57172.5</v>
      </c>
    </row>
    <row r="30" spans="1:40" x14ac:dyDescent="0.25">
      <c r="A30" s="105"/>
      <c r="B30" s="15"/>
      <c r="C30" s="15"/>
      <c r="D30" s="27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27"/>
      <c r="Q30" s="10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27"/>
      <c r="AC30" s="10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27"/>
    </row>
    <row r="31" spans="1:40" x14ac:dyDescent="0.25">
      <c r="A31" s="140" t="str">
        <f>+A17</f>
        <v>COSTO DEL PERSONALE</v>
      </c>
      <c r="B31" s="44"/>
      <c r="C31" s="44"/>
      <c r="D31" s="102"/>
      <c r="E31" s="44">
        <f>+E17</f>
        <v>4791.666666666667</v>
      </c>
      <c r="F31" s="44">
        <f t="shared" ref="F31:AN31" si="47">+F17</f>
        <v>4791.666666666667</v>
      </c>
      <c r="G31" s="44">
        <f t="shared" si="47"/>
        <v>4791.666666666667</v>
      </c>
      <c r="H31" s="44">
        <f t="shared" si="47"/>
        <v>4791.666666666667</v>
      </c>
      <c r="I31" s="44">
        <f t="shared" si="47"/>
        <v>4791.666666666667</v>
      </c>
      <c r="J31" s="44">
        <f t="shared" si="47"/>
        <v>4791.666666666667</v>
      </c>
      <c r="K31" s="44">
        <f t="shared" si="47"/>
        <v>4791.666666666667</v>
      </c>
      <c r="L31" s="44">
        <f t="shared" si="47"/>
        <v>4791.666666666667</v>
      </c>
      <c r="M31" s="44">
        <f t="shared" si="47"/>
        <v>4791.666666666667</v>
      </c>
      <c r="N31" s="44">
        <f t="shared" si="47"/>
        <v>4791.666666666667</v>
      </c>
      <c r="O31" s="44">
        <f t="shared" si="47"/>
        <v>4791.666666666667</v>
      </c>
      <c r="P31" s="102">
        <f t="shared" si="47"/>
        <v>4791.666666666667</v>
      </c>
      <c r="Q31" s="101">
        <f t="shared" si="47"/>
        <v>6250</v>
      </c>
      <c r="R31" s="44">
        <f t="shared" si="47"/>
        <v>6250</v>
      </c>
      <c r="S31" s="44">
        <f t="shared" si="47"/>
        <v>6250</v>
      </c>
      <c r="T31" s="44">
        <f t="shared" si="47"/>
        <v>6250</v>
      </c>
      <c r="U31" s="44">
        <f t="shared" si="47"/>
        <v>6250</v>
      </c>
      <c r="V31" s="44">
        <f t="shared" si="47"/>
        <v>6250</v>
      </c>
      <c r="W31" s="44">
        <f t="shared" si="47"/>
        <v>6250</v>
      </c>
      <c r="X31" s="44">
        <f t="shared" si="47"/>
        <v>6250</v>
      </c>
      <c r="Y31" s="44">
        <f t="shared" si="47"/>
        <v>6250</v>
      </c>
      <c r="Z31" s="44">
        <f t="shared" si="47"/>
        <v>6250</v>
      </c>
      <c r="AA31" s="44">
        <f t="shared" si="47"/>
        <v>6250</v>
      </c>
      <c r="AB31" s="102">
        <f t="shared" si="47"/>
        <v>6250</v>
      </c>
      <c r="AC31" s="101">
        <f t="shared" si="47"/>
        <v>11250</v>
      </c>
      <c r="AD31" s="44">
        <f t="shared" si="47"/>
        <v>11250</v>
      </c>
      <c r="AE31" s="44">
        <f t="shared" si="47"/>
        <v>11250</v>
      </c>
      <c r="AF31" s="44">
        <f t="shared" si="47"/>
        <v>11250</v>
      </c>
      <c r="AG31" s="44">
        <f t="shared" si="47"/>
        <v>11250</v>
      </c>
      <c r="AH31" s="44">
        <f t="shared" si="47"/>
        <v>11250</v>
      </c>
      <c r="AI31" s="44">
        <f t="shared" si="47"/>
        <v>11250</v>
      </c>
      <c r="AJ31" s="44">
        <f t="shared" si="47"/>
        <v>11250</v>
      </c>
      <c r="AK31" s="44">
        <f t="shared" si="47"/>
        <v>11250</v>
      </c>
      <c r="AL31" s="44">
        <f t="shared" si="47"/>
        <v>11250</v>
      </c>
      <c r="AM31" s="44">
        <f t="shared" si="47"/>
        <v>11250</v>
      </c>
      <c r="AN31" s="102">
        <f t="shared" si="47"/>
        <v>11250</v>
      </c>
    </row>
    <row r="32" spans="1:40" x14ac:dyDescent="0.25">
      <c r="A32" s="105" t="str">
        <f>+A18</f>
        <v>ALTRI COSTI GENERALI</v>
      </c>
      <c r="B32" s="15"/>
      <c r="C32" s="15"/>
      <c r="D32" s="27"/>
      <c r="E32" s="15">
        <f>+E18</f>
        <v>2500</v>
      </c>
      <c r="F32" s="15">
        <f t="shared" ref="F32:AN32" si="48">+F18</f>
        <v>2500</v>
      </c>
      <c r="G32" s="15">
        <f t="shared" si="48"/>
        <v>2500</v>
      </c>
      <c r="H32" s="15">
        <f t="shared" si="48"/>
        <v>2500</v>
      </c>
      <c r="I32" s="15">
        <f t="shared" si="48"/>
        <v>2500</v>
      </c>
      <c r="J32" s="15">
        <f t="shared" si="48"/>
        <v>2500</v>
      </c>
      <c r="K32" s="15">
        <f t="shared" si="48"/>
        <v>2500</v>
      </c>
      <c r="L32" s="15">
        <f t="shared" si="48"/>
        <v>2500</v>
      </c>
      <c r="M32" s="15">
        <f t="shared" si="48"/>
        <v>2500</v>
      </c>
      <c r="N32" s="15">
        <f t="shared" si="48"/>
        <v>2500</v>
      </c>
      <c r="O32" s="15">
        <f t="shared" si="48"/>
        <v>2500</v>
      </c>
      <c r="P32" s="27">
        <f t="shared" si="48"/>
        <v>2500</v>
      </c>
      <c r="Q32" s="105">
        <f t="shared" si="48"/>
        <v>2916.6666666666665</v>
      </c>
      <c r="R32" s="15">
        <f t="shared" si="48"/>
        <v>2916.6666666666665</v>
      </c>
      <c r="S32" s="15">
        <f t="shared" si="48"/>
        <v>2916.6666666666665</v>
      </c>
      <c r="T32" s="15">
        <f t="shared" si="48"/>
        <v>2916.6666666666665</v>
      </c>
      <c r="U32" s="15">
        <f t="shared" si="48"/>
        <v>2916.6666666666665</v>
      </c>
      <c r="V32" s="15">
        <f t="shared" si="48"/>
        <v>2916.6666666666665</v>
      </c>
      <c r="W32" s="15">
        <f t="shared" si="48"/>
        <v>2916.6666666666665</v>
      </c>
      <c r="X32" s="15">
        <f t="shared" si="48"/>
        <v>2916.6666666666665</v>
      </c>
      <c r="Y32" s="15">
        <f t="shared" si="48"/>
        <v>2916.6666666666665</v>
      </c>
      <c r="Z32" s="15">
        <f t="shared" si="48"/>
        <v>2916.6666666666665</v>
      </c>
      <c r="AA32" s="15">
        <f t="shared" si="48"/>
        <v>2916.6666666666665</v>
      </c>
      <c r="AB32" s="27">
        <f t="shared" si="48"/>
        <v>2916.6666666666665</v>
      </c>
      <c r="AC32" s="105">
        <f t="shared" si="48"/>
        <v>3333.3333333333335</v>
      </c>
      <c r="AD32" s="15">
        <f t="shared" si="48"/>
        <v>3333.3333333333335</v>
      </c>
      <c r="AE32" s="15">
        <f t="shared" si="48"/>
        <v>3333.3333333333335</v>
      </c>
      <c r="AF32" s="15">
        <f t="shared" si="48"/>
        <v>3333.3333333333335</v>
      </c>
      <c r="AG32" s="15">
        <f t="shared" si="48"/>
        <v>3333.3333333333335</v>
      </c>
      <c r="AH32" s="15">
        <f t="shared" si="48"/>
        <v>3333.3333333333335</v>
      </c>
      <c r="AI32" s="15">
        <f t="shared" si="48"/>
        <v>3333.3333333333335</v>
      </c>
      <c r="AJ32" s="15">
        <f t="shared" si="48"/>
        <v>3333.3333333333335</v>
      </c>
      <c r="AK32" s="15">
        <f t="shared" si="48"/>
        <v>3333.3333333333335</v>
      </c>
      <c r="AL32" s="15">
        <f t="shared" si="48"/>
        <v>3333.3333333333335</v>
      </c>
      <c r="AM32" s="15">
        <f t="shared" si="48"/>
        <v>3333.3333333333335</v>
      </c>
      <c r="AN32" s="27">
        <f t="shared" si="48"/>
        <v>3333.3333333333335</v>
      </c>
    </row>
    <row r="33" spans="1:40" x14ac:dyDescent="0.25">
      <c r="A33" s="103" t="s">
        <v>120</v>
      </c>
      <c r="B33" s="91"/>
      <c r="C33" s="91"/>
      <c r="D33" s="104"/>
      <c r="E33" s="91">
        <f>SUM(E26:E32)</f>
        <v>7291.666666666667</v>
      </c>
      <c r="F33" s="91">
        <f t="shared" ref="F33:AN33" si="49">SUM(F26:F32)</f>
        <v>9922.4766666666674</v>
      </c>
      <c r="G33" s="91">
        <f t="shared" si="49"/>
        <v>13149.885666666667</v>
      </c>
      <c r="H33" s="91">
        <f t="shared" si="49"/>
        <v>14139.244416666668</v>
      </c>
      <c r="I33" s="91">
        <f t="shared" si="49"/>
        <v>14401.644027029168</v>
      </c>
      <c r="J33" s="91">
        <f t="shared" si="49"/>
        <v>15897.863017497661</v>
      </c>
      <c r="K33" s="91">
        <f t="shared" si="49"/>
        <v>17288.690366239422</v>
      </c>
      <c r="L33" s="91">
        <f t="shared" si="49"/>
        <v>17288.538532834522</v>
      </c>
      <c r="M33" s="91">
        <f t="shared" si="49"/>
        <v>20179.688150726524</v>
      </c>
      <c r="N33" s="91">
        <f t="shared" si="49"/>
        <v>21671.230196579487</v>
      </c>
      <c r="O33" s="91">
        <f t="shared" si="49"/>
        <v>25028.103490929745</v>
      </c>
      <c r="P33" s="104">
        <f t="shared" si="49"/>
        <v>28782.999301814056</v>
      </c>
      <c r="Q33" s="103">
        <f t="shared" si="49"/>
        <v>35707.791666666664</v>
      </c>
      <c r="R33" s="91">
        <f t="shared" si="49"/>
        <v>41300.006666666661</v>
      </c>
      <c r="S33" s="91">
        <f t="shared" si="49"/>
        <v>44001.506666666661</v>
      </c>
      <c r="T33" s="91">
        <f t="shared" si="49"/>
        <v>48132.799166666664</v>
      </c>
      <c r="U33" s="91">
        <f t="shared" si="49"/>
        <v>48969.349166666667</v>
      </c>
      <c r="V33" s="91">
        <f t="shared" si="49"/>
        <v>50081.960666666666</v>
      </c>
      <c r="W33" s="91">
        <f t="shared" si="49"/>
        <v>51152.620666666662</v>
      </c>
      <c r="X33" s="91">
        <f t="shared" si="49"/>
        <v>51711.920666666665</v>
      </c>
      <c r="Y33" s="91">
        <f t="shared" si="49"/>
        <v>56008.378166666662</v>
      </c>
      <c r="Z33" s="91">
        <f t="shared" si="49"/>
        <v>56875.41566666666</v>
      </c>
      <c r="AA33" s="91">
        <f t="shared" si="49"/>
        <v>64009.366666666661</v>
      </c>
      <c r="AB33" s="104">
        <f t="shared" si="49"/>
        <v>64302.159166666665</v>
      </c>
      <c r="AC33" s="103">
        <f t="shared" si="49"/>
        <v>78378.383333333331</v>
      </c>
      <c r="AD33" s="91">
        <f t="shared" si="49"/>
        <v>82825.903333333335</v>
      </c>
      <c r="AE33" s="91">
        <f t="shared" si="49"/>
        <v>89585.353333333333</v>
      </c>
      <c r="AF33" s="91">
        <f t="shared" si="49"/>
        <v>96498.028333333335</v>
      </c>
      <c r="AG33" s="91">
        <f t="shared" si="49"/>
        <v>98292.028333333335</v>
      </c>
      <c r="AH33" s="91">
        <f t="shared" si="49"/>
        <v>100678.04833333332</v>
      </c>
      <c r="AI33" s="91">
        <f t="shared" si="49"/>
        <v>102918.52833333334</v>
      </c>
      <c r="AJ33" s="91">
        <f t="shared" si="49"/>
        <v>104088.92833333333</v>
      </c>
      <c r="AK33" s="91">
        <f t="shared" si="49"/>
        <v>109744.85333333333</v>
      </c>
      <c r="AL33" s="91">
        <f t="shared" si="49"/>
        <v>114907.97833333333</v>
      </c>
      <c r="AM33" s="91">
        <f t="shared" si="49"/>
        <v>119488.33333333333</v>
      </c>
      <c r="AN33" s="104">
        <f t="shared" si="49"/>
        <v>125313.73333333332</v>
      </c>
    </row>
    <row r="34" spans="1:40" x14ac:dyDescent="0.25">
      <c r="A34" s="105"/>
      <c r="B34" s="15"/>
      <c r="C34" s="15"/>
      <c r="D34" s="27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27"/>
      <c r="Q34" s="10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27"/>
      <c r="AC34" s="10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27"/>
    </row>
    <row r="35" spans="1:40" s="129" customFormat="1" x14ac:dyDescent="0.25">
      <c r="A35" s="141" t="s">
        <v>121</v>
      </c>
      <c r="B35" s="128"/>
      <c r="C35" s="128"/>
      <c r="D35" s="142"/>
      <c r="E35" s="128">
        <f>+E24-E33</f>
        <v>-7291.666666666667</v>
      </c>
      <c r="F35" s="128">
        <f t="shared" ref="F35:AN35" si="50">+F24-F33</f>
        <v>-9922.4766666666674</v>
      </c>
      <c r="G35" s="128">
        <f t="shared" si="50"/>
        <v>-13149.885666666667</v>
      </c>
      <c r="H35" s="128">
        <f t="shared" si="50"/>
        <v>-14139.244416666668</v>
      </c>
      <c r="I35" s="128">
        <f t="shared" si="50"/>
        <v>-14401.644027029168</v>
      </c>
      <c r="J35" s="128">
        <f t="shared" si="50"/>
        <v>-4381.3580174976596</v>
      </c>
      <c r="K35" s="128">
        <f t="shared" si="50"/>
        <v>-4776.6908662394217</v>
      </c>
      <c r="L35" s="128">
        <f t="shared" si="50"/>
        <v>-4776.539032834522</v>
      </c>
      <c r="M35" s="128">
        <f t="shared" si="50"/>
        <v>-7667.6886507265244</v>
      </c>
      <c r="N35" s="128">
        <f t="shared" si="50"/>
        <v>-9159.2306965794869</v>
      </c>
      <c r="O35" s="128">
        <f t="shared" si="50"/>
        <v>-7010.103490929745</v>
      </c>
      <c r="P35" s="142">
        <f t="shared" si="50"/>
        <v>-10764.999301814056</v>
      </c>
      <c r="Q35" s="141">
        <f t="shared" si="50"/>
        <v>-13185.291666666664</v>
      </c>
      <c r="R35" s="128">
        <f t="shared" si="50"/>
        <v>-11270.006666666661</v>
      </c>
      <c r="S35" s="128">
        <f t="shared" si="50"/>
        <v>-8706.5066666666607</v>
      </c>
      <c r="T35" s="128">
        <f t="shared" si="50"/>
        <v>-5778.799166666664</v>
      </c>
      <c r="U35" s="128">
        <f t="shared" si="50"/>
        <v>443.65083333333314</v>
      </c>
      <c r="V35" s="128">
        <f t="shared" si="50"/>
        <v>8719.5093333333352</v>
      </c>
      <c r="W35" s="128">
        <f t="shared" si="50"/>
        <v>7648.849333333339</v>
      </c>
      <c r="X35" s="128">
        <f t="shared" si="50"/>
        <v>7089.5493333333361</v>
      </c>
      <c r="Y35" s="128">
        <f t="shared" si="50"/>
        <v>2793.0918333333393</v>
      </c>
      <c r="Z35" s="128">
        <f t="shared" si="50"/>
        <v>1926.0543333333408</v>
      </c>
      <c r="AA35" s="128">
        <f t="shared" si="50"/>
        <v>-478.36666666666133</v>
      </c>
      <c r="AB35" s="142">
        <f t="shared" si="50"/>
        <v>1699.4908333333296</v>
      </c>
      <c r="AC35" s="141">
        <f t="shared" si="50"/>
        <v>-729.38333333333139</v>
      </c>
      <c r="AD35" s="128">
        <f t="shared" si="50"/>
        <v>-5176.9033333333355</v>
      </c>
      <c r="AE35" s="128">
        <f t="shared" si="50"/>
        <v>-665.35333333333256</v>
      </c>
      <c r="AF35" s="128">
        <f t="shared" si="50"/>
        <v>-7578.0283333333355</v>
      </c>
      <c r="AG35" s="128">
        <f t="shared" si="50"/>
        <v>5447.9716666666645</v>
      </c>
      <c r="AH35" s="128">
        <f t="shared" si="50"/>
        <v>22772.551666666681</v>
      </c>
      <c r="AI35" s="128">
        <f t="shared" si="50"/>
        <v>20532.07166666667</v>
      </c>
      <c r="AJ35" s="128">
        <f t="shared" si="50"/>
        <v>19361.671666666676</v>
      </c>
      <c r="AK35" s="128">
        <f t="shared" si="50"/>
        <v>13705.746666666673</v>
      </c>
      <c r="AL35" s="128">
        <f t="shared" si="50"/>
        <v>8542.6216666666733</v>
      </c>
      <c r="AM35" s="128">
        <f t="shared" si="50"/>
        <v>13891.666666666672</v>
      </c>
      <c r="AN35" s="142">
        <f t="shared" si="50"/>
        <v>13253.266666666677</v>
      </c>
    </row>
    <row r="36" spans="1:40" ht="15.75" thickBot="1" x14ac:dyDescent="0.3">
      <c r="A36" s="143" t="s">
        <v>131</v>
      </c>
      <c r="B36" s="130">
        <v>0</v>
      </c>
      <c r="C36" s="50"/>
      <c r="D36" s="114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114"/>
      <c r="Q36" s="147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9"/>
      <c r="AC36" s="147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9"/>
    </row>
    <row r="37" spans="1:40" ht="15.75" thickBot="1" x14ac:dyDescent="0.3">
      <c r="A37" s="131" t="s">
        <v>122</v>
      </c>
      <c r="B37" s="132"/>
      <c r="C37" s="132"/>
      <c r="D37" s="145"/>
      <c r="E37" s="133">
        <f>+B36+E35</f>
        <v>-7291.666666666667</v>
      </c>
      <c r="F37" s="133">
        <f>+E37+F35</f>
        <v>-17214.143333333333</v>
      </c>
      <c r="G37" s="133">
        <f t="shared" ref="G37:AN37" si="51">+F37+G35</f>
        <v>-30364.029000000002</v>
      </c>
      <c r="H37" s="133">
        <f t="shared" si="51"/>
        <v>-44503.273416666671</v>
      </c>
      <c r="I37" s="133">
        <f t="shared" si="51"/>
        <v>-58904.917443695842</v>
      </c>
      <c r="J37" s="133">
        <f t="shared" si="51"/>
        <v>-63286.275461193502</v>
      </c>
      <c r="K37" s="133">
        <f t="shared" si="51"/>
        <v>-68062.966327432921</v>
      </c>
      <c r="L37" s="133">
        <f t="shared" si="51"/>
        <v>-72839.505360267445</v>
      </c>
      <c r="M37" s="133">
        <f t="shared" si="51"/>
        <v>-80507.194010993975</v>
      </c>
      <c r="N37" s="133">
        <f t="shared" si="51"/>
        <v>-89666.42470757346</v>
      </c>
      <c r="O37" s="133">
        <f t="shared" si="51"/>
        <v>-96676.528198503205</v>
      </c>
      <c r="P37" s="134">
        <f t="shared" si="51"/>
        <v>-107441.52750031726</v>
      </c>
      <c r="Q37" s="133">
        <f t="shared" si="51"/>
        <v>-120626.81916698391</v>
      </c>
      <c r="R37" s="133">
        <f t="shared" si="51"/>
        <v>-131896.82583365057</v>
      </c>
      <c r="S37" s="133">
        <f t="shared" si="51"/>
        <v>-140603.33250031722</v>
      </c>
      <c r="T37" s="133">
        <f t="shared" si="51"/>
        <v>-146382.13166698389</v>
      </c>
      <c r="U37" s="133">
        <f t="shared" si="51"/>
        <v>-145938.48083365057</v>
      </c>
      <c r="V37" s="133">
        <f t="shared" si="51"/>
        <v>-137218.97150031722</v>
      </c>
      <c r="W37" s="133">
        <f t="shared" si="51"/>
        <v>-129570.12216698387</v>
      </c>
      <c r="X37" s="133">
        <f t="shared" si="51"/>
        <v>-122480.57283365054</v>
      </c>
      <c r="Y37" s="133">
        <f t="shared" si="51"/>
        <v>-119687.4810003172</v>
      </c>
      <c r="Z37" s="133">
        <f t="shared" si="51"/>
        <v>-117761.42666698387</v>
      </c>
      <c r="AA37" s="133">
        <f t="shared" si="51"/>
        <v>-118239.79333365054</v>
      </c>
      <c r="AB37" s="133">
        <f t="shared" si="51"/>
        <v>-116540.30250031721</v>
      </c>
      <c r="AC37" s="133">
        <f t="shared" si="51"/>
        <v>-117269.68583365054</v>
      </c>
      <c r="AD37" s="133">
        <f t="shared" si="51"/>
        <v>-122446.58916698387</v>
      </c>
      <c r="AE37" s="133">
        <f t="shared" si="51"/>
        <v>-123111.94250031721</v>
      </c>
      <c r="AF37" s="133">
        <f t="shared" si="51"/>
        <v>-130689.97083365054</v>
      </c>
      <c r="AG37" s="133">
        <f t="shared" si="51"/>
        <v>-125241.99916698388</v>
      </c>
      <c r="AH37" s="133">
        <f t="shared" si="51"/>
        <v>-102469.4475003172</v>
      </c>
      <c r="AI37" s="133">
        <f t="shared" si="51"/>
        <v>-81937.375833650527</v>
      </c>
      <c r="AJ37" s="133">
        <f t="shared" si="51"/>
        <v>-62575.704166983851</v>
      </c>
      <c r="AK37" s="133">
        <f t="shared" si="51"/>
        <v>-48869.957500317178</v>
      </c>
      <c r="AL37" s="133">
        <f t="shared" si="51"/>
        <v>-40327.335833650504</v>
      </c>
      <c r="AM37" s="133">
        <f t="shared" si="51"/>
        <v>-26435.669166983833</v>
      </c>
      <c r="AN37" s="134">
        <f t="shared" si="51"/>
        <v>-13182.402500317155</v>
      </c>
    </row>
    <row r="38" spans="1:40" x14ac:dyDescent="0.25">
      <c r="A38" s="105" t="s">
        <v>127</v>
      </c>
      <c r="B38" s="15"/>
      <c r="C38" s="15"/>
      <c r="D38" s="27"/>
      <c r="E38" s="15"/>
      <c r="F38" s="15"/>
      <c r="G38" s="15"/>
      <c r="H38" s="15">
        <f>+J24</f>
        <v>11516.505000000001</v>
      </c>
      <c r="I38" s="15">
        <f t="shared" ref="I38:AL38" si="52">+K24</f>
        <v>12511.9995</v>
      </c>
      <c r="J38" s="15">
        <f t="shared" si="52"/>
        <v>12511.9995</v>
      </c>
      <c r="K38" s="15">
        <f t="shared" si="52"/>
        <v>12511.9995</v>
      </c>
      <c r="L38" s="15">
        <f t="shared" si="52"/>
        <v>12511.9995</v>
      </c>
      <c r="M38" s="15">
        <f t="shared" si="52"/>
        <v>18018</v>
      </c>
      <c r="N38" s="15">
        <f t="shared" si="52"/>
        <v>18018</v>
      </c>
      <c r="O38" s="15">
        <f t="shared" si="52"/>
        <v>22522.5</v>
      </c>
      <c r="P38" s="15">
        <f t="shared" si="52"/>
        <v>30030</v>
      </c>
      <c r="Q38" s="15">
        <f t="shared" si="52"/>
        <v>35295</v>
      </c>
      <c r="R38" s="15">
        <f t="shared" si="52"/>
        <v>42354</v>
      </c>
      <c r="S38" s="15">
        <f t="shared" si="52"/>
        <v>49413</v>
      </c>
      <c r="T38" s="15">
        <f t="shared" si="52"/>
        <v>58801.47</v>
      </c>
      <c r="U38" s="15">
        <f t="shared" si="52"/>
        <v>58801.47</v>
      </c>
      <c r="V38" s="15">
        <f t="shared" si="52"/>
        <v>58801.47</v>
      </c>
      <c r="W38" s="15">
        <f t="shared" si="52"/>
        <v>58801.47</v>
      </c>
      <c r="X38" s="15">
        <f t="shared" si="52"/>
        <v>58801.47</v>
      </c>
      <c r="Y38" s="15">
        <f t="shared" si="52"/>
        <v>63531</v>
      </c>
      <c r="Z38" s="15">
        <f t="shared" si="52"/>
        <v>66001.649999999994</v>
      </c>
      <c r="AA38" s="15">
        <f t="shared" si="52"/>
        <v>77649</v>
      </c>
      <c r="AB38" s="15">
        <f t="shared" si="52"/>
        <v>77649</v>
      </c>
      <c r="AC38" s="15">
        <f t="shared" si="52"/>
        <v>88920</v>
      </c>
      <c r="AD38" s="15">
        <f t="shared" si="52"/>
        <v>88920</v>
      </c>
      <c r="AE38" s="15">
        <f t="shared" si="52"/>
        <v>103740</v>
      </c>
      <c r="AF38" s="15">
        <f t="shared" si="52"/>
        <v>123450.6</v>
      </c>
      <c r="AG38" s="15">
        <f t="shared" si="52"/>
        <v>123450.6</v>
      </c>
      <c r="AH38" s="15">
        <f t="shared" si="52"/>
        <v>123450.6</v>
      </c>
      <c r="AI38" s="15">
        <f t="shared" si="52"/>
        <v>123450.6</v>
      </c>
      <c r="AJ38" s="15">
        <f t="shared" si="52"/>
        <v>123450.6</v>
      </c>
      <c r="AK38" s="15">
        <f t="shared" si="52"/>
        <v>133380</v>
      </c>
      <c r="AL38" s="15">
        <f t="shared" si="52"/>
        <v>138567</v>
      </c>
      <c r="AM38" s="15">
        <f>+AL38</f>
        <v>138567</v>
      </c>
      <c r="AN38" s="15">
        <f>+AM38</f>
        <v>138567</v>
      </c>
    </row>
    <row r="39" spans="1:40" ht="15.75" thickBot="1" x14ac:dyDescent="0.3">
      <c r="A39" s="150"/>
      <c r="B39" s="144"/>
      <c r="C39" s="144"/>
      <c r="D39" s="113"/>
      <c r="E39" s="144"/>
      <c r="F39" s="144"/>
      <c r="G39" s="144"/>
      <c r="H39" s="144"/>
      <c r="I39" s="144">
        <f>+I38+H38</f>
        <v>24028.504500000003</v>
      </c>
      <c r="J39" s="144">
        <f>+I39+J38-H38</f>
        <v>25023.999</v>
      </c>
      <c r="K39" s="144">
        <f t="shared" ref="K39:L39" si="53">+J39+K38-I38</f>
        <v>25023.999000000003</v>
      </c>
      <c r="L39" s="144">
        <f t="shared" si="53"/>
        <v>25023.999000000003</v>
      </c>
      <c r="M39" s="144">
        <f t="shared" ref="M39" si="54">+L39+M38-K38</f>
        <v>30529.999500000005</v>
      </c>
      <c r="N39" s="144">
        <f t="shared" ref="N39" si="55">+M39+N38-L38</f>
        <v>36036.000000000007</v>
      </c>
      <c r="O39" s="144">
        <f t="shared" ref="O39" si="56">+N39+O38-M38</f>
        <v>40540.500000000007</v>
      </c>
      <c r="P39" s="144">
        <f t="shared" ref="P39" si="57">+O39+P38-N38</f>
        <v>52552.5</v>
      </c>
      <c r="Q39" s="144">
        <f t="shared" ref="Q39" si="58">+P39+Q38-O38</f>
        <v>65325</v>
      </c>
      <c r="R39" s="144">
        <f t="shared" ref="R39" si="59">+Q39+R38-P38</f>
        <v>77649</v>
      </c>
      <c r="S39" s="144">
        <f t="shared" ref="S39" si="60">+R39+S38-Q38</f>
        <v>91767</v>
      </c>
      <c r="T39" s="144">
        <f t="shared" ref="T39" si="61">+S39+T38-R38</f>
        <v>108214.47</v>
      </c>
      <c r="U39" s="144">
        <f t="shared" ref="U39" si="62">+T39+U38-S38</f>
        <v>117602.94</v>
      </c>
      <c r="V39" s="144">
        <f t="shared" ref="V39" si="63">+U39+V38-T38</f>
        <v>117602.94</v>
      </c>
      <c r="W39" s="144">
        <f t="shared" ref="W39" si="64">+V39+W38-U38</f>
        <v>117602.94</v>
      </c>
      <c r="X39" s="144">
        <f t="shared" ref="X39" si="65">+W39+X38-V38</f>
        <v>117602.94</v>
      </c>
      <c r="Y39" s="144">
        <f t="shared" ref="Y39" si="66">+X39+Y38-W38</f>
        <v>122332.47</v>
      </c>
      <c r="Z39" s="144">
        <f t="shared" ref="Z39" si="67">+Y39+Z38-X38</f>
        <v>129532.65</v>
      </c>
      <c r="AA39" s="144">
        <f t="shared" ref="AA39" si="68">+Z39+AA38-Y38</f>
        <v>143650.65</v>
      </c>
      <c r="AB39" s="144">
        <f t="shared" ref="AB39" si="69">+AA39+AB38-Z38</f>
        <v>155298</v>
      </c>
      <c r="AC39" s="144">
        <f t="shared" ref="AC39" si="70">+AB39+AC38-AA38</f>
        <v>166569</v>
      </c>
      <c r="AD39" s="144">
        <f t="shared" ref="AD39" si="71">+AC39+AD38-AB38</f>
        <v>177840</v>
      </c>
      <c r="AE39" s="144">
        <f t="shared" ref="AE39" si="72">+AD39+AE38-AC38</f>
        <v>192660</v>
      </c>
      <c r="AF39" s="144">
        <f t="shared" ref="AF39" si="73">+AE39+AF38-AD38</f>
        <v>227190.59999999998</v>
      </c>
      <c r="AG39" s="144">
        <f t="shared" ref="AG39" si="74">+AF39+AG38-AE38</f>
        <v>246901.19999999995</v>
      </c>
      <c r="AH39" s="144">
        <f t="shared" ref="AH39" si="75">+AG39+AH38-AF38</f>
        <v>246901.19999999992</v>
      </c>
      <c r="AI39" s="144">
        <f t="shared" ref="AI39" si="76">+AH39+AI38-AG38</f>
        <v>246901.19999999992</v>
      </c>
      <c r="AJ39" s="144">
        <f t="shared" ref="AJ39" si="77">+AI39+AJ38-AH38</f>
        <v>246901.19999999992</v>
      </c>
      <c r="AK39" s="144">
        <f t="shared" ref="AK39" si="78">+AJ39+AK38-AI38</f>
        <v>256830.59999999995</v>
      </c>
      <c r="AL39" s="144">
        <f t="shared" ref="AL39" si="79">+AK39+AL38-AJ38</f>
        <v>271947</v>
      </c>
      <c r="AM39" s="144">
        <f t="shared" ref="AM39" si="80">+AL39+AM38-AK38</f>
        <v>277134</v>
      </c>
      <c r="AN39" s="144">
        <f t="shared" ref="AN39" si="81">+AM39+AN38-AL38</f>
        <v>277134</v>
      </c>
    </row>
    <row r="40" spans="1:40" ht="15.75" thickBot="1" x14ac:dyDescent="0.3">
      <c r="A40" s="151" t="s">
        <v>128</v>
      </c>
      <c r="B40" s="152"/>
      <c r="C40" s="152"/>
      <c r="D40" s="153"/>
      <c r="E40" s="154">
        <f>+E37</f>
        <v>-7291.666666666667</v>
      </c>
      <c r="F40" s="154">
        <f t="shared" ref="F40:G40" si="82">+F37</f>
        <v>-17214.143333333333</v>
      </c>
      <c r="G40" s="154">
        <f t="shared" si="82"/>
        <v>-30364.029000000002</v>
      </c>
      <c r="H40" s="154">
        <f>+H37+H38</f>
        <v>-32986.768416666673</v>
      </c>
      <c r="I40" s="154">
        <f t="shared" ref="I40:AN40" si="83">+I37+I38</f>
        <v>-46392.917943695844</v>
      </c>
      <c r="J40" s="154">
        <f t="shared" si="83"/>
        <v>-50774.275961193503</v>
      </c>
      <c r="K40" s="154">
        <f t="shared" si="83"/>
        <v>-55550.966827432923</v>
      </c>
      <c r="L40" s="154">
        <f t="shared" si="83"/>
        <v>-60327.505860267447</v>
      </c>
      <c r="M40" s="154">
        <f t="shared" si="83"/>
        <v>-62489.194010993975</v>
      </c>
      <c r="N40" s="154">
        <f t="shared" si="83"/>
        <v>-71648.42470757346</v>
      </c>
      <c r="O40" s="154">
        <f t="shared" si="83"/>
        <v>-74154.028198503205</v>
      </c>
      <c r="P40" s="154">
        <f t="shared" si="83"/>
        <v>-77411.527500317257</v>
      </c>
      <c r="Q40" s="154">
        <f t="shared" si="83"/>
        <v>-85331.819166983914</v>
      </c>
      <c r="R40" s="154">
        <f t="shared" si="83"/>
        <v>-89542.825833650568</v>
      </c>
      <c r="S40" s="154">
        <f t="shared" si="83"/>
        <v>-91190.332500317221</v>
      </c>
      <c r="T40" s="154">
        <f t="shared" si="83"/>
        <v>-87580.661666983884</v>
      </c>
      <c r="U40" s="154">
        <f t="shared" si="83"/>
        <v>-87137.010833650565</v>
      </c>
      <c r="V40" s="154">
        <f t="shared" si="83"/>
        <v>-78417.501500317216</v>
      </c>
      <c r="W40" s="154">
        <f t="shared" si="83"/>
        <v>-70768.652166983869</v>
      </c>
      <c r="X40" s="154">
        <f t="shared" si="83"/>
        <v>-63679.102833650541</v>
      </c>
      <c r="Y40" s="154">
        <f t="shared" si="83"/>
        <v>-56156.481000317202</v>
      </c>
      <c r="Z40" s="154">
        <f t="shared" si="83"/>
        <v>-51759.776666983875</v>
      </c>
      <c r="AA40" s="154">
        <f t="shared" si="83"/>
        <v>-40590.793333650538</v>
      </c>
      <c r="AB40" s="154">
        <f t="shared" si="83"/>
        <v>-38891.302500317208</v>
      </c>
      <c r="AC40" s="154">
        <f t="shared" si="83"/>
        <v>-28349.685833650539</v>
      </c>
      <c r="AD40" s="154">
        <f t="shared" si="83"/>
        <v>-33526.589166983875</v>
      </c>
      <c r="AE40" s="154">
        <f t="shared" si="83"/>
        <v>-19371.942500317207</v>
      </c>
      <c r="AF40" s="154">
        <f t="shared" si="83"/>
        <v>-7239.370833650537</v>
      </c>
      <c r="AG40" s="154">
        <f t="shared" si="83"/>
        <v>-1791.3991669838724</v>
      </c>
      <c r="AH40" s="154">
        <f t="shared" si="83"/>
        <v>20981.152499682808</v>
      </c>
      <c r="AI40" s="154">
        <f t="shared" si="83"/>
        <v>41513.224166349479</v>
      </c>
      <c r="AJ40" s="154">
        <f t="shared" si="83"/>
        <v>60874.895833016155</v>
      </c>
      <c r="AK40" s="154">
        <f t="shared" si="83"/>
        <v>84510.042499682822</v>
      </c>
      <c r="AL40" s="154">
        <f t="shared" si="83"/>
        <v>98239.664166349496</v>
      </c>
      <c r="AM40" s="154">
        <f t="shared" si="83"/>
        <v>112131.33083301617</v>
      </c>
      <c r="AN40" s="155">
        <f t="shared" si="83"/>
        <v>125384.59749968284</v>
      </c>
    </row>
    <row r="41" spans="1:40" x14ac:dyDescent="0.25">
      <c r="A41" s="103" t="s">
        <v>123</v>
      </c>
      <c r="B41" s="91">
        <v>180000</v>
      </c>
      <c r="C41" s="91">
        <v>80000</v>
      </c>
      <c r="D41" s="104">
        <v>80000</v>
      </c>
      <c r="E41" s="91">
        <f>+B41*1.22</f>
        <v>219600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>
        <f>+C41*1.22</f>
        <v>97600</v>
      </c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>
        <f>+D41*1.22</f>
        <v>97600</v>
      </c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</row>
    <row r="42" spans="1:40" x14ac:dyDescent="0.25">
      <c r="A42" s="105" t="s">
        <v>124</v>
      </c>
      <c r="B42" s="15"/>
      <c r="C42" s="15"/>
      <c r="D42" s="27"/>
      <c r="E42" s="15">
        <f>+B41</f>
        <v>180000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>
        <f>+C41</f>
        <v>80000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>
        <f>+D41</f>
        <v>80000</v>
      </c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spans="1:40" x14ac:dyDescent="0.25">
      <c r="A43" s="140" t="s">
        <v>125</v>
      </c>
      <c r="B43" s="126">
        <v>1</v>
      </c>
      <c r="C43" s="126">
        <v>3397</v>
      </c>
      <c r="D43" s="146"/>
      <c r="E43" s="126"/>
      <c r="F43" s="126">
        <f>+$C$43</f>
        <v>3397</v>
      </c>
      <c r="G43" s="126">
        <f t="shared" ref="G43:AN43" si="84">+$C$43</f>
        <v>3397</v>
      </c>
      <c r="H43" s="126">
        <f t="shared" si="84"/>
        <v>3397</v>
      </c>
      <c r="I43" s="126">
        <f t="shared" si="84"/>
        <v>3397</v>
      </c>
      <c r="J43" s="126">
        <f t="shared" si="84"/>
        <v>3397</v>
      </c>
      <c r="K43" s="126">
        <f t="shared" si="84"/>
        <v>3397</v>
      </c>
      <c r="L43" s="126">
        <f t="shared" si="84"/>
        <v>3397</v>
      </c>
      <c r="M43" s="126">
        <f t="shared" si="84"/>
        <v>3397</v>
      </c>
      <c r="N43" s="126">
        <f t="shared" si="84"/>
        <v>3397</v>
      </c>
      <c r="O43" s="126">
        <f t="shared" si="84"/>
        <v>3397</v>
      </c>
      <c r="P43" s="126">
        <f t="shared" si="84"/>
        <v>3397</v>
      </c>
      <c r="Q43" s="126">
        <f t="shared" si="84"/>
        <v>3397</v>
      </c>
      <c r="R43" s="126">
        <f t="shared" si="84"/>
        <v>3397</v>
      </c>
      <c r="S43" s="126">
        <f t="shared" si="84"/>
        <v>3397</v>
      </c>
      <c r="T43" s="126">
        <f t="shared" si="84"/>
        <v>3397</v>
      </c>
      <c r="U43" s="126">
        <f t="shared" si="84"/>
        <v>3397</v>
      </c>
      <c r="V43" s="126">
        <f t="shared" si="84"/>
        <v>3397</v>
      </c>
      <c r="W43" s="126">
        <f t="shared" si="84"/>
        <v>3397</v>
      </c>
      <c r="X43" s="126">
        <f t="shared" si="84"/>
        <v>3397</v>
      </c>
      <c r="Y43" s="126">
        <f t="shared" si="84"/>
        <v>3397</v>
      </c>
      <c r="Z43" s="126">
        <f t="shared" si="84"/>
        <v>3397</v>
      </c>
      <c r="AA43" s="126">
        <f t="shared" si="84"/>
        <v>3397</v>
      </c>
      <c r="AB43" s="126">
        <f t="shared" si="84"/>
        <v>3397</v>
      </c>
      <c r="AC43" s="126">
        <f t="shared" si="84"/>
        <v>3397</v>
      </c>
      <c r="AD43" s="126">
        <f t="shared" si="84"/>
        <v>3397</v>
      </c>
      <c r="AE43" s="126">
        <f t="shared" si="84"/>
        <v>3397</v>
      </c>
      <c r="AF43" s="126">
        <f t="shared" si="84"/>
        <v>3397</v>
      </c>
      <c r="AG43" s="126">
        <f t="shared" si="84"/>
        <v>3397</v>
      </c>
      <c r="AH43" s="126">
        <f t="shared" si="84"/>
        <v>3397</v>
      </c>
      <c r="AI43" s="126">
        <f t="shared" si="84"/>
        <v>3397</v>
      </c>
      <c r="AJ43" s="126">
        <f t="shared" si="84"/>
        <v>3397</v>
      </c>
      <c r="AK43" s="126">
        <f t="shared" si="84"/>
        <v>3397</v>
      </c>
      <c r="AL43" s="126">
        <f t="shared" si="84"/>
        <v>3397</v>
      </c>
      <c r="AM43" s="126">
        <f t="shared" si="84"/>
        <v>3397</v>
      </c>
      <c r="AN43" s="126">
        <f t="shared" si="84"/>
        <v>3397</v>
      </c>
    </row>
    <row r="44" spans="1:40" x14ac:dyDescent="0.25">
      <c r="A44" s="105" t="s">
        <v>4</v>
      </c>
      <c r="B44" s="15">
        <v>2</v>
      </c>
      <c r="C44" s="15">
        <v>1510</v>
      </c>
      <c r="D44" s="27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>
        <f>+$C$44</f>
        <v>1510</v>
      </c>
      <c r="S44" s="15">
        <f t="shared" ref="S44:AN44" si="85">+$C$44</f>
        <v>1510</v>
      </c>
      <c r="T44" s="15">
        <f t="shared" si="85"/>
        <v>1510</v>
      </c>
      <c r="U44" s="15">
        <f t="shared" si="85"/>
        <v>1510</v>
      </c>
      <c r="V44" s="15">
        <f t="shared" si="85"/>
        <v>1510</v>
      </c>
      <c r="W44" s="15">
        <f t="shared" si="85"/>
        <v>1510</v>
      </c>
      <c r="X44" s="15">
        <f t="shared" si="85"/>
        <v>1510</v>
      </c>
      <c r="Y44" s="15">
        <f t="shared" si="85"/>
        <v>1510</v>
      </c>
      <c r="Z44" s="15">
        <f t="shared" si="85"/>
        <v>1510</v>
      </c>
      <c r="AA44" s="15">
        <f t="shared" si="85"/>
        <v>1510</v>
      </c>
      <c r="AB44" s="15">
        <f t="shared" si="85"/>
        <v>1510</v>
      </c>
      <c r="AC44" s="15">
        <f t="shared" si="85"/>
        <v>1510</v>
      </c>
      <c r="AD44" s="15">
        <f t="shared" si="85"/>
        <v>1510</v>
      </c>
      <c r="AE44" s="15">
        <f t="shared" si="85"/>
        <v>1510</v>
      </c>
      <c r="AF44" s="15">
        <f t="shared" si="85"/>
        <v>1510</v>
      </c>
      <c r="AG44" s="15">
        <f t="shared" si="85"/>
        <v>1510</v>
      </c>
      <c r="AH44" s="15">
        <f t="shared" si="85"/>
        <v>1510</v>
      </c>
      <c r="AI44" s="15">
        <f t="shared" si="85"/>
        <v>1510</v>
      </c>
      <c r="AJ44" s="15">
        <f t="shared" si="85"/>
        <v>1510</v>
      </c>
      <c r="AK44" s="15">
        <f t="shared" si="85"/>
        <v>1510</v>
      </c>
      <c r="AL44" s="15">
        <f t="shared" si="85"/>
        <v>1510</v>
      </c>
      <c r="AM44" s="15">
        <f t="shared" si="85"/>
        <v>1510</v>
      </c>
      <c r="AN44" s="15">
        <f t="shared" si="85"/>
        <v>1510</v>
      </c>
    </row>
    <row r="45" spans="1:40" x14ac:dyDescent="0.25">
      <c r="A45" s="140" t="s">
        <v>4</v>
      </c>
      <c r="B45" s="126">
        <v>3</v>
      </c>
      <c r="C45" s="126">
        <v>1510</v>
      </c>
      <c r="D45" s="14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>
        <f>+$C$45</f>
        <v>1510</v>
      </c>
      <c r="AE45" s="126">
        <f t="shared" ref="AE45:AN45" si="86">+$C$45</f>
        <v>1510</v>
      </c>
      <c r="AF45" s="126">
        <f t="shared" si="86"/>
        <v>1510</v>
      </c>
      <c r="AG45" s="126">
        <f t="shared" si="86"/>
        <v>1510</v>
      </c>
      <c r="AH45" s="126">
        <f t="shared" si="86"/>
        <v>1510</v>
      </c>
      <c r="AI45" s="126">
        <f t="shared" si="86"/>
        <v>1510</v>
      </c>
      <c r="AJ45" s="126">
        <f t="shared" si="86"/>
        <v>1510</v>
      </c>
      <c r="AK45" s="126">
        <f t="shared" si="86"/>
        <v>1510</v>
      </c>
      <c r="AL45" s="126">
        <f t="shared" si="86"/>
        <v>1510</v>
      </c>
      <c r="AM45" s="126">
        <f t="shared" si="86"/>
        <v>1510</v>
      </c>
      <c r="AN45" s="126">
        <f t="shared" si="86"/>
        <v>1510</v>
      </c>
    </row>
    <row r="46" spans="1:40" ht="15.75" thickBot="1" x14ac:dyDescent="0.3">
      <c r="A46" s="143" t="s">
        <v>4</v>
      </c>
      <c r="B46" s="50"/>
      <c r="C46" s="50"/>
      <c r="D46" s="114"/>
      <c r="E46" s="95" t="s">
        <v>106</v>
      </c>
      <c r="F46" s="93" t="s">
        <v>107</v>
      </c>
      <c r="G46" s="93" t="s">
        <v>108</v>
      </c>
      <c r="H46" s="93" t="s">
        <v>109</v>
      </c>
      <c r="I46" s="93" t="s">
        <v>110</v>
      </c>
      <c r="J46" s="93" t="s">
        <v>111</v>
      </c>
      <c r="K46" s="93" t="s">
        <v>112</v>
      </c>
      <c r="L46" s="93" t="s">
        <v>113</v>
      </c>
      <c r="M46" s="93" t="s">
        <v>114</v>
      </c>
      <c r="N46" s="93" t="s">
        <v>115</v>
      </c>
      <c r="O46" s="93" t="s">
        <v>116</v>
      </c>
      <c r="P46" s="96" t="s">
        <v>117</v>
      </c>
      <c r="Q46" s="95" t="s">
        <v>106</v>
      </c>
      <c r="R46" s="93" t="s">
        <v>107</v>
      </c>
      <c r="S46" s="93" t="s">
        <v>108</v>
      </c>
      <c r="T46" s="93" t="s">
        <v>109</v>
      </c>
      <c r="U46" s="93" t="s">
        <v>110</v>
      </c>
      <c r="V46" s="93" t="s">
        <v>111</v>
      </c>
      <c r="W46" s="93" t="s">
        <v>112</v>
      </c>
      <c r="X46" s="93" t="s">
        <v>113</v>
      </c>
      <c r="Y46" s="93" t="s">
        <v>114</v>
      </c>
      <c r="Z46" s="93" t="s">
        <v>115</v>
      </c>
      <c r="AA46" s="93" t="s">
        <v>116</v>
      </c>
      <c r="AB46" s="96" t="s">
        <v>117</v>
      </c>
      <c r="AC46" s="95" t="s">
        <v>106</v>
      </c>
      <c r="AD46" s="93" t="s">
        <v>107</v>
      </c>
      <c r="AE46" s="93" t="s">
        <v>108</v>
      </c>
      <c r="AF46" s="93" t="s">
        <v>109</v>
      </c>
      <c r="AG46" s="93" t="s">
        <v>110</v>
      </c>
      <c r="AH46" s="93" t="s">
        <v>111</v>
      </c>
      <c r="AI46" s="93" t="s">
        <v>112</v>
      </c>
      <c r="AJ46" s="93" t="s">
        <v>113</v>
      </c>
      <c r="AK46" s="93" t="s">
        <v>114</v>
      </c>
      <c r="AL46" s="93" t="s">
        <v>115</v>
      </c>
      <c r="AM46" s="93" t="s">
        <v>116</v>
      </c>
      <c r="AN46" s="96" t="s">
        <v>117</v>
      </c>
    </row>
    <row r="47" spans="1:40" ht="16.5" thickTop="1" thickBot="1" x14ac:dyDescent="0.3">
      <c r="A47" s="151" t="s">
        <v>129</v>
      </c>
      <c r="B47" s="156"/>
      <c r="C47" s="156"/>
      <c r="D47" s="157"/>
      <c r="E47" s="158">
        <f>+E42-E41-E43-E44-E45</f>
        <v>-39600</v>
      </c>
      <c r="F47" s="158">
        <f t="shared" ref="F47:AN47" si="87">+F42-F41-F43-F44-F45</f>
        <v>-3397</v>
      </c>
      <c r="G47" s="158">
        <f t="shared" si="87"/>
        <v>-3397</v>
      </c>
      <c r="H47" s="158">
        <f t="shared" si="87"/>
        <v>-3397</v>
      </c>
      <c r="I47" s="158">
        <f t="shared" si="87"/>
        <v>-3397</v>
      </c>
      <c r="J47" s="158">
        <f t="shared" si="87"/>
        <v>-3397</v>
      </c>
      <c r="K47" s="158">
        <f t="shared" si="87"/>
        <v>-3397</v>
      </c>
      <c r="L47" s="158">
        <f t="shared" si="87"/>
        <v>-3397</v>
      </c>
      <c r="M47" s="158">
        <f t="shared" si="87"/>
        <v>-3397</v>
      </c>
      <c r="N47" s="158">
        <f t="shared" si="87"/>
        <v>-3397</v>
      </c>
      <c r="O47" s="158">
        <f t="shared" si="87"/>
        <v>-3397</v>
      </c>
      <c r="P47" s="158">
        <f t="shared" si="87"/>
        <v>-3397</v>
      </c>
      <c r="Q47" s="158">
        <f t="shared" si="87"/>
        <v>-20997</v>
      </c>
      <c r="R47" s="158">
        <f t="shared" si="87"/>
        <v>-4907</v>
      </c>
      <c r="S47" s="158">
        <f t="shared" si="87"/>
        <v>-4907</v>
      </c>
      <c r="T47" s="158">
        <f t="shared" si="87"/>
        <v>-4907</v>
      </c>
      <c r="U47" s="158">
        <f t="shared" si="87"/>
        <v>-4907</v>
      </c>
      <c r="V47" s="158">
        <f t="shared" si="87"/>
        <v>-4907</v>
      </c>
      <c r="W47" s="158">
        <f t="shared" si="87"/>
        <v>-4907</v>
      </c>
      <c r="X47" s="158">
        <f t="shared" si="87"/>
        <v>-4907</v>
      </c>
      <c r="Y47" s="158">
        <f t="shared" si="87"/>
        <v>-4907</v>
      </c>
      <c r="Z47" s="158">
        <f t="shared" si="87"/>
        <v>-4907</v>
      </c>
      <c r="AA47" s="158">
        <f t="shared" si="87"/>
        <v>-4907</v>
      </c>
      <c r="AB47" s="158">
        <f t="shared" si="87"/>
        <v>-4907</v>
      </c>
      <c r="AC47" s="158">
        <f t="shared" si="87"/>
        <v>-22507</v>
      </c>
      <c r="AD47" s="158">
        <f t="shared" si="87"/>
        <v>-6417</v>
      </c>
      <c r="AE47" s="158">
        <f t="shared" si="87"/>
        <v>-6417</v>
      </c>
      <c r="AF47" s="158">
        <f t="shared" si="87"/>
        <v>-6417</v>
      </c>
      <c r="AG47" s="158">
        <f t="shared" si="87"/>
        <v>-6417</v>
      </c>
      <c r="AH47" s="158">
        <f t="shared" si="87"/>
        <v>-6417</v>
      </c>
      <c r="AI47" s="158">
        <f t="shared" si="87"/>
        <v>-6417</v>
      </c>
      <c r="AJ47" s="158">
        <f t="shared" si="87"/>
        <v>-6417</v>
      </c>
      <c r="AK47" s="158">
        <f t="shared" si="87"/>
        <v>-6417</v>
      </c>
      <c r="AL47" s="158">
        <f t="shared" si="87"/>
        <v>-6417</v>
      </c>
      <c r="AM47" s="158">
        <f t="shared" si="87"/>
        <v>-6417</v>
      </c>
      <c r="AN47" s="159">
        <f t="shared" si="87"/>
        <v>-6417</v>
      </c>
    </row>
    <row r="48" spans="1:40" ht="15.75" thickBot="1" x14ac:dyDescent="0.3">
      <c r="A48" s="143" t="s">
        <v>130</v>
      </c>
      <c r="B48" s="50"/>
      <c r="C48" s="50"/>
      <c r="D48" s="114"/>
      <c r="E48" s="160">
        <f>+E47</f>
        <v>-39600</v>
      </c>
      <c r="F48" s="160">
        <f>+E48+F47</f>
        <v>-42997</v>
      </c>
      <c r="G48" s="160">
        <f t="shared" ref="G48:AN48" si="88">+F48+G47</f>
        <v>-46394</v>
      </c>
      <c r="H48" s="160">
        <f t="shared" si="88"/>
        <v>-49791</v>
      </c>
      <c r="I48" s="160">
        <f t="shared" si="88"/>
        <v>-53188</v>
      </c>
      <c r="J48" s="160">
        <f t="shared" si="88"/>
        <v>-56585</v>
      </c>
      <c r="K48" s="160">
        <f t="shared" si="88"/>
        <v>-59982</v>
      </c>
      <c r="L48" s="160">
        <f t="shared" si="88"/>
        <v>-63379</v>
      </c>
      <c r="M48" s="160">
        <f t="shared" si="88"/>
        <v>-66776</v>
      </c>
      <c r="N48" s="160">
        <f t="shared" si="88"/>
        <v>-70173</v>
      </c>
      <c r="O48" s="160">
        <f t="shared" si="88"/>
        <v>-73570</v>
      </c>
      <c r="P48" s="160">
        <f t="shared" si="88"/>
        <v>-76967</v>
      </c>
      <c r="Q48" s="160">
        <f t="shared" si="88"/>
        <v>-97964</v>
      </c>
      <c r="R48" s="160">
        <f t="shared" si="88"/>
        <v>-102871</v>
      </c>
      <c r="S48" s="160">
        <f t="shared" si="88"/>
        <v>-107778</v>
      </c>
      <c r="T48" s="160">
        <f t="shared" si="88"/>
        <v>-112685</v>
      </c>
      <c r="U48" s="160">
        <f t="shared" si="88"/>
        <v>-117592</v>
      </c>
      <c r="V48" s="160">
        <f t="shared" si="88"/>
        <v>-122499</v>
      </c>
      <c r="W48" s="160">
        <f t="shared" si="88"/>
        <v>-127406</v>
      </c>
      <c r="X48" s="160">
        <f t="shared" si="88"/>
        <v>-132313</v>
      </c>
      <c r="Y48" s="160">
        <f t="shared" si="88"/>
        <v>-137220</v>
      </c>
      <c r="Z48" s="160">
        <f t="shared" si="88"/>
        <v>-142127</v>
      </c>
      <c r="AA48" s="160">
        <f t="shared" si="88"/>
        <v>-147034</v>
      </c>
      <c r="AB48" s="160">
        <f t="shared" si="88"/>
        <v>-151941</v>
      </c>
      <c r="AC48" s="160">
        <f t="shared" si="88"/>
        <v>-174448</v>
      </c>
      <c r="AD48" s="160">
        <f t="shared" si="88"/>
        <v>-180865</v>
      </c>
      <c r="AE48" s="160">
        <f t="shared" si="88"/>
        <v>-187282</v>
      </c>
      <c r="AF48" s="160">
        <f t="shared" si="88"/>
        <v>-193699</v>
      </c>
      <c r="AG48" s="160">
        <f t="shared" si="88"/>
        <v>-200116</v>
      </c>
      <c r="AH48" s="160">
        <f t="shared" si="88"/>
        <v>-206533</v>
      </c>
      <c r="AI48" s="160">
        <f t="shared" si="88"/>
        <v>-212950</v>
      </c>
      <c r="AJ48" s="160">
        <f t="shared" si="88"/>
        <v>-219367</v>
      </c>
      <c r="AK48" s="160">
        <f t="shared" si="88"/>
        <v>-225784</v>
      </c>
      <c r="AL48" s="160">
        <f t="shared" si="88"/>
        <v>-232201</v>
      </c>
      <c r="AM48" s="160">
        <f t="shared" si="88"/>
        <v>-238618</v>
      </c>
      <c r="AN48" s="160">
        <f t="shared" si="88"/>
        <v>-245035</v>
      </c>
    </row>
    <row r="49" spans="1:40" ht="15.75" thickBot="1" x14ac:dyDescent="0.3">
      <c r="A49" s="131" t="s">
        <v>126</v>
      </c>
      <c r="B49" s="132"/>
      <c r="C49" s="132"/>
      <c r="D49" s="145"/>
      <c r="E49" s="158">
        <f>+E40+E48</f>
        <v>-46891.666666666664</v>
      </c>
      <c r="F49" s="158">
        <f>+F40+F48</f>
        <v>-60211.143333333333</v>
      </c>
      <c r="G49" s="158">
        <f>+G40+G48</f>
        <v>-76758.02900000001</v>
      </c>
      <c r="H49" s="158">
        <f t="shared" ref="H49" si="89">+H40+H48</f>
        <v>-82777.768416666673</v>
      </c>
      <c r="I49" s="158">
        <f t="shared" ref="I49" si="90">+I40+I48</f>
        <v>-99580.917943695851</v>
      </c>
      <c r="J49" s="158">
        <f t="shared" ref="J49" si="91">+J40+J48</f>
        <v>-107359.2759611935</v>
      </c>
      <c r="K49" s="158">
        <f t="shared" ref="K49" si="92">+K40+K48</f>
        <v>-115532.96682743292</v>
      </c>
      <c r="L49" s="158">
        <f t="shared" ref="L49" si="93">+L40+L48</f>
        <v>-123706.50586026744</v>
      </c>
      <c r="M49" s="158">
        <f>+M40+M48</f>
        <v>-129265.19401099398</v>
      </c>
      <c r="N49" s="158">
        <f t="shared" ref="N49" si="94">+N40+N48</f>
        <v>-141821.42470757346</v>
      </c>
      <c r="O49" s="158">
        <f t="shared" ref="O49" si="95">+O40+O48</f>
        <v>-147724.02819850319</v>
      </c>
      <c r="P49" s="158">
        <f t="shared" ref="P49" si="96">+P40+P48</f>
        <v>-154378.52750031726</v>
      </c>
      <c r="Q49" s="158">
        <f t="shared" ref="Q49" si="97">+Q40+Q48</f>
        <v>-183295.81916698391</v>
      </c>
      <c r="R49" s="158">
        <f t="shared" ref="R49" si="98">+R40+R48</f>
        <v>-192413.82583365057</v>
      </c>
      <c r="S49" s="158">
        <f t="shared" ref="S49" si="99">+S40+S48</f>
        <v>-198968.33250031722</v>
      </c>
      <c r="T49" s="158">
        <f t="shared" ref="T49" si="100">+T40+T48</f>
        <v>-200265.66166698388</v>
      </c>
      <c r="U49" s="158">
        <f t="shared" ref="U49" si="101">+U40+U48</f>
        <v>-204729.01083365057</v>
      </c>
      <c r="V49" s="158">
        <f t="shared" ref="V49" si="102">+V40+V48</f>
        <v>-200916.50150031722</v>
      </c>
      <c r="W49" s="158">
        <f t="shared" ref="W49" si="103">+W40+W48</f>
        <v>-198174.65216698387</v>
      </c>
      <c r="X49" s="158">
        <f t="shared" ref="X49" si="104">+X40+X48</f>
        <v>-195992.10283365054</v>
      </c>
      <c r="Y49" s="158">
        <f t="shared" ref="Y49" si="105">+Y40+Y48</f>
        <v>-193376.4810003172</v>
      </c>
      <c r="Z49" s="158">
        <f t="shared" ref="Z49" si="106">+Z40+Z48</f>
        <v>-193886.77666698387</v>
      </c>
      <c r="AA49" s="158">
        <f t="shared" ref="AA49" si="107">+AA40+AA48</f>
        <v>-187624.79333365054</v>
      </c>
      <c r="AB49" s="158">
        <f t="shared" ref="AB49" si="108">+AB40+AB48</f>
        <v>-190832.30250031722</v>
      </c>
      <c r="AC49" s="158">
        <f t="shared" ref="AC49" si="109">+AC40+AC48</f>
        <v>-202797.68583365052</v>
      </c>
      <c r="AD49" s="158">
        <f t="shared" ref="AD49" si="110">+AD40+AD48</f>
        <v>-214391.58916698387</v>
      </c>
      <c r="AE49" s="158">
        <f t="shared" ref="AE49" si="111">+AE40+AE48</f>
        <v>-206653.94250031721</v>
      </c>
      <c r="AF49" s="158">
        <f t="shared" ref="AF49" si="112">+AF40+AF48</f>
        <v>-200938.37083365052</v>
      </c>
      <c r="AG49" s="158">
        <f t="shared" ref="AG49" si="113">+AG40+AG48</f>
        <v>-201907.39916698387</v>
      </c>
      <c r="AH49" s="158">
        <f t="shared" ref="AH49" si="114">+AH40+AH48</f>
        <v>-185551.84750031721</v>
      </c>
      <c r="AI49" s="158">
        <f t="shared" ref="AI49" si="115">+AI40+AI48</f>
        <v>-171436.77583365052</v>
      </c>
      <c r="AJ49" s="158">
        <f t="shared" ref="AJ49" si="116">+AJ40+AJ48</f>
        <v>-158492.10416698386</v>
      </c>
      <c r="AK49" s="158">
        <f t="shared" ref="AK49" si="117">+AK40+AK48</f>
        <v>-141273.95750031719</v>
      </c>
      <c r="AL49" s="158">
        <f t="shared" ref="AL49" si="118">+AL40+AL48</f>
        <v>-133961.33583365049</v>
      </c>
      <c r="AM49" s="158">
        <f t="shared" ref="AM49" si="119">+AM40+AM48</f>
        <v>-126486.66916698383</v>
      </c>
      <c r="AN49" s="161">
        <f t="shared" ref="AN49" si="120">+AN40+AN48</f>
        <v>-119650.40250031716</v>
      </c>
    </row>
    <row r="50" spans="1:40" x14ac:dyDescent="0.25">
      <c r="A50" s="105"/>
      <c r="B50" s="15"/>
      <c r="C50" s="15"/>
      <c r="D50" s="27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spans="1:40" x14ac:dyDescent="0.25">
      <c r="A51" s="141"/>
      <c r="B51" s="128"/>
      <c r="C51" s="128"/>
      <c r="D51" s="142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</row>
    <row r="52" spans="1:40" x14ac:dyDescent="0.25">
      <c r="A52" s="105"/>
      <c r="B52" s="15"/>
      <c r="C52" s="15"/>
      <c r="D52" s="27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spans="1:40" x14ac:dyDescent="0.25">
      <c r="A53" s="103"/>
      <c r="B53" s="91"/>
      <c r="C53" s="91"/>
      <c r="D53" s="104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</row>
    <row r="54" spans="1:40" ht="15.75" thickBot="1" x14ac:dyDescent="0.3">
      <c r="A54" s="147"/>
      <c r="B54" s="148"/>
      <c r="C54" s="148"/>
      <c r="D54" s="14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</sheetData>
  <mergeCells count="3">
    <mergeCell ref="E1:P1"/>
    <mergeCell ref="R1:AB1"/>
    <mergeCell ref="AD1:AN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workbookViewId="0">
      <selection activeCell="F12" sqref="F12"/>
    </sheetView>
  </sheetViews>
  <sheetFormatPr defaultRowHeight="15" x14ac:dyDescent="0.25"/>
  <cols>
    <col min="1" max="1" width="9.140625" style="6"/>
    <col min="2" max="2" width="17.85546875" style="164" customWidth="1"/>
    <col min="3" max="3" width="18.140625" style="164" customWidth="1"/>
    <col min="4" max="4" width="15" style="164" customWidth="1"/>
    <col min="5" max="5" width="16.140625" style="164" customWidth="1"/>
    <col min="6" max="6" width="14.42578125" style="165" customWidth="1"/>
    <col min="7" max="7" width="15.42578125" customWidth="1"/>
    <col min="8" max="8" width="20.7109375" style="164" customWidth="1"/>
    <col min="9" max="9" width="17" customWidth="1"/>
    <col min="258" max="258" width="17.85546875" customWidth="1"/>
    <col min="259" max="259" width="18.140625" customWidth="1"/>
    <col min="260" max="260" width="15" customWidth="1"/>
    <col min="261" max="261" width="16.140625" customWidth="1"/>
    <col min="262" max="262" width="14.42578125" customWidth="1"/>
    <col min="263" max="263" width="15.42578125" customWidth="1"/>
    <col min="264" max="264" width="20.7109375" customWidth="1"/>
    <col min="265" max="265" width="17" customWidth="1"/>
    <col min="514" max="514" width="17.85546875" customWidth="1"/>
    <col min="515" max="515" width="18.140625" customWidth="1"/>
    <col min="516" max="516" width="15" customWidth="1"/>
    <col min="517" max="517" width="16.140625" customWidth="1"/>
    <col min="518" max="518" width="14.42578125" customWidth="1"/>
    <col min="519" max="519" width="15.42578125" customWidth="1"/>
    <col min="520" max="520" width="20.7109375" customWidth="1"/>
    <col min="521" max="521" width="17" customWidth="1"/>
    <col min="770" max="770" width="17.85546875" customWidth="1"/>
    <col min="771" max="771" width="18.140625" customWidth="1"/>
    <col min="772" max="772" width="15" customWidth="1"/>
    <col min="773" max="773" width="16.140625" customWidth="1"/>
    <col min="774" max="774" width="14.42578125" customWidth="1"/>
    <col min="775" max="775" width="15.42578125" customWidth="1"/>
    <col min="776" max="776" width="20.7109375" customWidth="1"/>
    <col min="777" max="777" width="17" customWidth="1"/>
    <col min="1026" max="1026" width="17.85546875" customWidth="1"/>
    <col min="1027" max="1027" width="18.140625" customWidth="1"/>
    <col min="1028" max="1028" width="15" customWidth="1"/>
    <col min="1029" max="1029" width="16.140625" customWidth="1"/>
    <col min="1030" max="1030" width="14.42578125" customWidth="1"/>
    <col min="1031" max="1031" width="15.42578125" customWidth="1"/>
    <col min="1032" max="1032" width="20.7109375" customWidth="1"/>
    <col min="1033" max="1033" width="17" customWidth="1"/>
    <col min="1282" max="1282" width="17.85546875" customWidth="1"/>
    <col min="1283" max="1283" width="18.140625" customWidth="1"/>
    <col min="1284" max="1284" width="15" customWidth="1"/>
    <col min="1285" max="1285" width="16.140625" customWidth="1"/>
    <col min="1286" max="1286" width="14.42578125" customWidth="1"/>
    <col min="1287" max="1287" width="15.42578125" customWidth="1"/>
    <col min="1288" max="1288" width="20.7109375" customWidth="1"/>
    <col min="1289" max="1289" width="17" customWidth="1"/>
    <col min="1538" max="1538" width="17.85546875" customWidth="1"/>
    <col min="1539" max="1539" width="18.140625" customWidth="1"/>
    <col min="1540" max="1540" width="15" customWidth="1"/>
    <col min="1541" max="1541" width="16.140625" customWidth="1"/>
    <col min="1542" max="1542" width="14.42578125" customWidth="1"/>
    <col min="1543" max="1543" width="15.42578125" customWidth="1"/>
    <col min="1544" max="1544" width="20.7109375" customWidth="1"/>
    <col min="1545" max="1545" width="17" customWidth="1"/>
    <col min="1794" max="1794" width="17.85546875" customWidth="1"/>
    <col min="1795" max="1795" width="18.140625" customWidth="1"/>
    <col min="1796" max="1796" width="15" customWidth="1"/>
    <col min="1797" max="1797" width="16.140625" customWidth="1"/>
    <col min="1798" max="1798" width="14.42578125" customWidth="1"/>
    <col min="1799" max="1799" width="15.42578125" customWidth="1"/>
    <col min="1800" max="1800" width="20.7109375" customWidth="1"/>
    <col min="1801" max="1801" width="17" customWidth="1"/>
    <col min="2050" max="2050" width="17.85546875" customWidth="1"/>
    <col min="2051" max="2051" width="18.140625" customWidth="1"/>
    <col min="2052" max="2052" width="15" customWidth="1"/>
    <col min="2053" max="2053" width="16.140625" customWidth="1"/>
    <col min="2054" max="2054" width="14.42578125" customWidth="1"/>
    <col min="2055" max="2055" width="15.42578125" customWidth="1"/>
    <col min="2056" max="2056" width="20.7109375" customWidth="1"/>
    <col min="2057" max="2057" width="17" customWidth="1"/>
    <col min="2306" max="2306" width="17.85546875" customWidth="1"/>
    <col min="2307" max="2307" width="18.140625" customWidth="1"/>
    <col min="2308" max="2308" width="15" customWidth="1"/>
    <col min="2309" max="2309" width="16.140625" customWidth="1"/>
    <col min="2310" max="2310" width="14.42578125" customWidth="1"/>
    <col min="2311" max="2311" width="15.42578125" customWidth="1"/>
    <col min="2312" max="2312" width="20.7109375" customWidth="1"/>
    <col min="2313" max="2313" width="17" customWidth="1"/>
    <col min="2562" max="2562" width="17.85546875" customWidth="1"/>
    <col min="2563" max="2563" width="18.140625" customWidth="1"/>
    <col min="2564" max="2564" width="15" customWidth="1"/>
    <col min="2565" max="2565" width="16.140625" customWidth="1"/>
    <col min="2566" max="2566" width="14.42578125" customWidth="1"/>
    <col min="2567" max="2567" width="15.42578125" customWidth="1"/>
    <col min="2568" max="2568" width="20.7109375" customWidth="1"/>
    <col min="2569" max="2569" width="17" customWidth="1"/>
    <col min="2818" max="2818" width="17.85546875" customWidth="1"/>
    <col min="2819" max="2819" width="18.140625" customWidth="1"/>
    <col min="2820" max="2820" width="15" customWidth="1"/>
    <col min="2821" max="2821" width="16.140625" customWidth="1"/>
    <col min="2822" max="2822" width="14.42578125" customWidth="1"/>
    <col min="2823" max="2823" width="15.42578125" customWidth="1"/>
    <col min="2824" max="2824" width="20.7109375" customWidth="1"/>
    <col min="2825" max="2825" width="17" customWidth="1"/>
    <col min="3074" max="3074" width="17.85546875" customWidth="1"/>
    <col min="3075" max="3075" width="18.140625" customWidth="1"/>
    <col min="3076" max="3076" width="15" customWidth="1"/>
    <col min="3077" max="3077" width="16.140625" customWidth="1"/>
    <col min="3078" max="3078" width="14.42578125" customWidth="1"/>
    <col min="3079" max="3079" width="15.42578125" customWidth="1"/>
    <col min="3080" max="3080" width="20.7109375" customWidth="1"/>
    <col min="3081" max="3081" width="17" customWidth="1"/>
    <col min="3330" max="3330" width="17.85546875" customWidth="1"/>
    <col min="3331" max="3331" width="18.140625" customWidth="1"/>
    <col min="3332" max="3332" width="15" customWidth="1"/>
    <col min="3333" max="3333" width="16.140625" customWidth="1"/>
    <col min="3334" max="3334" width="14.42578125" customWidth="1"/>
    <col min="3335" max="3335" width="15.42578125" customWidth="1"/>
    <col min="3336" max="3336" width="20.7109375" customWidth="1"/>
    <col min="3337" max="3337" width="17" customWidth="1"/>
    <col min="3586" max="3586" width="17.85546875" customWidth="1"/>
    <col min="3587" max="3587" width="18.140625" customWidth="1"/>
    <col min="3588" max="3588" width="15" customWidth="1"/>
    <col min="3589" max="3589" width="16.140625" customWidth="1"/>
    <col min="3590" max="3590" width="14.42578125" customWidth="1"/>
    <col min="3591" max="3591" width="15.42578125" customWidth="1"/>
    <col min="3592" max="3592" width="20.7109375" customWidth="1"/>
    <col min="3593" max="3593" width="17" customWidth="1"/>
    <col min="3842" max="3842" width="17.85546875" customWidth="1"/>
    <col min="3843" max="3843" width="18.140625" customWidth="1"/>
    <col min="3844" max="3844" width="15" customWidth="1"/>
    <col min="3845" max="3845" width="16.140625" customWidth="1"/>
    <col min="3846" max="3846" width="14.42578125" customWidth="1"/>
    <col min="3847" max="3847" width="15.42578125" customWidth="1"/>
    <col min="3848" max="3848" width="20.7109375" customWidth="1"/>
    <col min="3849" max="3849" width="17" customWidth="1"/>
    <col min="4098" max="4098" width="17.85546875" customWidth="1"/>
    <col min="4099" max="4099" width="18.140625" customWidth="1"/>
    <col min="4100" max="4100" width="15" customWidth="1"/>
    <col min="4101" max="4101" width="16.140625" customWidth="1"/>
    <col min="4102" max="4102" width="14.42578125" customWidth="1"/>
    <col min="4103" max="4103" width="15.42578125" customWidth="1"/>
    <col min="4104" max="4104" width="20.7109375" customWidth="1"/>
    <col min="4105" max="4105" width="17" customWidth="1"/>
    <col min="4354" max="4354" width="17.85546875" customWidth="1"/>
    <col min="4355" max="4355" width="18.140625" customWidth="1"/>
    <col min="4356" max="4356" width="15" customWidth="1"/>
    <col min="4357" max="4357" width="16.140625" customWidth="1"/>
    <col min="4358" max="4358" width="14.42578125" customWidth="1"/>
    <col min="4359" max="4359" width="15.42578125" customWidth="1"/>
    <col min="4360" max="4360" width="20.7109375" customWidth="1"/>
    <col min="4361" max="4361" width="17" customWidth="1"/>
    <col min="4610" max="4610" width="17.85546875" customWidth="1"/>
    <col min="4611" max="4611" width="18.140625" customWidth="1"/>
    <col min="4612" max="4612" width="15" customWidth="1"/>
    <col min="4613" max="4613" width="16.140625" customWidth="1"/>
    <col min="4614" max="4614" width="14.42578125" customWidth="1"/>
    <col min="4615" max="4615" width="15.42578125" customWidth="1"/>
    <col min="4616" max="4616" width="20.7109375" customWidth="1"/>
    <col min="4617" max="4617" width="17" customWidth="1"/>
    <col min="4866" max="4866" width="17.85546875" customWidth="1"/>
    <col min="4867" max="4867" width="18.140625" customWidth="1"/>
    <col min="4868" max="4868" width="15" customWidth="1"/>
    <col min="4869" max="4869" width="16.140625" customWidth="1"/>
    <col min="4870" max="4870" width="14.42578125" customWidth="1"/>
    <col min="4871" max="4871" width="15.42578125" customWidth="1"/>
    <col min="4872" max="4872" width="20.7109375" customWidth="1"/>
    <col min="4873" max="4873" width="17" customWidth="1"/>
    <col min="5122" max="5122" width="17.85546875" customWidth="1"/>
    <col min="5123" max="5123" width="18.140625" customWidth="1"/>
    <col min="5124" max="5124" width="15" customWidth="1"/>
    <col min="5125" max="5125" width="16.140625" customWidth="1"/>
    <col min="5126" max="5126" width="14.42578125" customWidth="1"/>
    <col min="5127" max="5127" width="15.42578125" customWidth="1"/>
    <col min="5128" max="5128" width="20.7109375" customWidth="1"/>
    <col min="5129" max="5129" width="17" customWidth="1"/>
    <col min="5378" max="5378" width="17.85546875" customWidth="1"/>
    <col min="5379" max="5379" width="18.140625" customWidth="1"/>
    <col min="5380" max="5380" width="15" customWidth="1"/>
    <col min="5381" max="5381" width="16.140625" customWidth="1"/>
    <col min="5382" max="5382" width="14.42578125" customWidth="1"/>
    <col min="5383" max="5383" width="15.42578125" customWidth="1"/>
    <col min="5384" max="5384" width="20.7109375" customWidth="1"/>
    <col min="5385" max="5385" width="17" customWidth="1"/>
    <col min="5634" max="5634" width="17.85546875" customWidth="1"/>
    <col min="5635" max="5635" width="18.140625" customWidth="1"/>
    <col min="5636" max="5636" width="15" customWidth="1"/>
    <col min="5637" max="5637" width="16.140625" customWidth="1"/>
    <col min="5638" max="5638" width="14.42578125" customWidth="1"/>
    <col min="5639" max="5639" width="15.42578125" customWidth="1"/>
    <col min="5640" max="5640" width="20.7109375" customWidth="1"/>
    <col min="5641" max="5641" width="17" customWidth="1"/>
    <col min="5890" max="5890" width="17.85546875" customWidth="1"/>
    <col min="5891" max="5891" width="18.140625" customWidth="1"/>
    <col min="5892" max="5892" width="15" customWidth="1"/>
    <col min="5893" max="5893" width="16.140625" customWidth="1"/>
    <col min="5894" max="5894" width="14.42578125" customWidth="1"/>
    <col min="5895" max="5895" width="15.42578125" customWidth="1"/>
    <col min="5896" max="5896" width="20.7109375" customWidth="1"/>
    <col min="5897" max="5897" width="17" customWidth="1"/>
    <col min="6146" max="6146" width="17.85546875" customWidth="1"/>
    <col min="6147" max="6147" width="18.140625" customWidth="1"/>
    <col min="6148" max="6148" width="15" customWidth="1"/>
    <col min="6149" max="6149" width="16.140625" customWidth="1"/>
    <col min="6150" max="6150" width="14.42578125" customWidth="1"/>
    <col min="6151" max="6151" width="15.42578125" customWidth="1"/>
    <col min="6152" max="6152" width="20.7109375" customWidth="1"/>
    <col min="6153" max="6153" width="17" customWidth="1"/>
    <col min="6402" max="6402" width="17.85546875" customWidth="1"/>
    <col min="6403" max="6403" width="18.140625" customWidth="1"/>
    <col min="6404" max="6404" width="15" customWidth="1"/>
    <col min="6405" max="6405" width="16.140625" customWidth="1"/>
    <col min="6406" max="6406" width="14.42578125" customWidth="1"/>
    <col min="6407" max="6407" width="15.42578125" customWidth="1"/>
    <col min="6408" max="6408" width="20.7109375" customWidth="1"/>
    <col min="6409" max="6409" width="17" customWidth="1"/>
    <col min="6658" max="6658" width="17.85546875" customWidth="1"/>
    <col min="6659" max="6659" width="18.140625" customWidth="1"/>
    <col min="6660" max="6660" width="15" customWidth="1"/>
    <col min="6661" max="6661" width="16.140625" customWidth="1"/>
    <col min="6662" max="6662" width="14.42578125" customWidth="1"/>
    <col min="6663" max="6663" width="15.42578125" customWidth="1"/>
    <col min="6664" max="6664" width="20.7109375" customWidth="1"/>
    <col min="6665" max="6665" width="17" customWidth="1"/>
    <col min="6914" max="6914" width="17.85546875" customWidth="1"/>
    <col min="6915" max="6915" width="18.140625" customWidth="1"/>
    <col min="6916" max="6916" width="15" customWidth="1"/>
    <col min="6917" max="6917" width="16.140625" customWidth="1"/>
    <col min="6918" max="6918" width="14.42578125" customWidth="1"/>
    <col min="6919" max="6919" width="15.42578125" customWidth="1"/>
    <col min="6920" max="6920" width="20.7109375" customWidth="1"/>
    <col min="6921" max="6921" width="17" customWidth="1"/>
    <col min="7170" max="7170" width="17.85546875" customWidth="1"/>
    <col min="7171" max="7171" width="18.140625" customWidth="1"/>
    <col min="7172" max="7172" width="15" customWidth="1"/>
    <col min="7173" max="7173" width="16.140625" customWidth="1"/>
    <col min="7174" max="7174" width="14.42578125" customWidth="1"/>
    <col min="7175" max="7175" width="15.42578125" customWidth="1"/>
    <col min="7176" max="7176" width="20.7109375" customWidth="1"/>
    <col min="7177" max="7177" width="17" customWidth="1"/>
    <col min="7426" max="7426" width="17.85546875" customWidth="1"/>
    <col min="7427" max="7427" width="18.140625" customWidth="1"/>
    <col min="7428" max="7428" width="15" customWidth="1"/>
    <col min="7429" max="7429" width="16.140625" customWidth="1"/>
    <col min="7430" max="7430" width="14.42578125" customWidth="1"/>
    <col min="7431" max="7431" width="15.42578125" customWidth="1"/>
    <col min="7432" max="7432" width="20.7109375" customWidth="1"/>
    <col min="7433" max="7433" width="17" customWidth="1"/>
    <col min="7682" max="7682" width="17.85546875" customWidth="1"/>
    <col min="7683" max="7683" width="18.140625" customWidth="1"/>
    <col min="7684" max="7684" width="15" customWidth="1"/>
    <col min="7685" max="7685" width="16.140625" customWidth="1"/>
    <col min="7686" max="7686" width="14.42578125" customWidth="1"/>
    <col min="7687" max="7687" width="15.42578125" customWidth="1"/>
    <col min="7688" max="7688" width="20.7109375" customWidth="1"/>
    <col min="7689" max="7689" width="17" customWidth="1"/>
    <col min="7938" max="7938" width="17.85546875" customWidth="1"/>
    <col min="7939" max="7939" width="18.140625" customWidth="1"/>
    <col min="7940" max="7940" width="15" customWidth="1"/>
    <col min="7941" max="7941" width="16.140625" customWidth="1"/>
    <col min="7942" max="7942" width="14.42578125" customWidth="1"/>
    <col min="7943" max="7943" width="15.42578125" customWidth="1"/>
    <col min="7944" max="7944" width="20.7109375" customWidth="1"/>
    <col min="7945" max="7945" width="17" customWidth="1"/>
    <col min="8194" max="8194" width="17.85546875" customWidth="1"/>
    <col min="8195" max="8195" width="18.140625" customWidth="1"/>
    <col min="8196" max="8196" width="15" customWidth="1"/>
    <col min="8197" max="8197" width="16.140625" customWidth="1"/>
    <col min="8198" max="8198" width="14.42578125" customWidth="1"/>
    <col min="8199" max="8199" width="15.42578125" customWidth="1"/>
    <col min="8200" max="8200" width="20.7109375" customWidth="1"/>
    <col min="8201" max="8201" width="17" customWidth="1"/>
    <col min="8450" max="8450" width="17.85546875" customWidth="1"/>
    <col min="8451" max="8451" width="18.140625" customWidth="1"/>
    <col min="8452" max="8452" width="15" customWidth="1"/>
    <col min="8453" max="8453" width="16.140625" customWidth="1"/>
    <col min="8454" max="8454" width="14.42578125" customWidth="1"/>
    <col min="8455" max="8455" width="15.42578125" customWidth="1"/>
    <col min="8456" max="8456" width="20.7109375" customWidth="1"/>
    <col min="8457" max="8457" width="17" customWidth="1"/>
    <col min="8706" max="8706" width="17.85546875" customWidth="1"/>
    <col min="8707" max="8707" width="18.140625" customWidth="1"/>
    <col min="8708" max="8708" width="15" customWidth="1"/>
    <col min="8709" max="8709" width="16.140625" customWidth="1"/>
    <col min="8710" max="8710" width="14.42578125" customWidth="1"/>
    <col min="8711" max="8711" width="15.42578125" customWidth="1"/>
    <col min="8712" max="8712" width="20.7109375" customWidth="1"/>
    <col min="8713" max="8713" width="17" customWidth="1"/>
    <col min="8962" max="8962" width="17.85546875" customWidth="1"/>
    <col min="8963" max="8963" width="18.140625" customWidth="1"/>
    <col min="8964" max="8964" width="15" customWidth="1"/>
    <col min="8965" max="8965" width="16.140625" customWidth="1"/>
    <col min="8966" max="8966" width="14.42578125" customWidth="1"/>
    <col min="8967" max="8967" width="15.42578125" customWidth="1"/>
    <col min="8968" max="8968" width="20.7109375" customWidth="1"/>
    <col min="8969" max="8969" width="17" customWidth="1"/>
    <col min="9218" max="9218" width="17.85546875" customWidth="1"/>
    <col min="9219" max="9219" width="18.140625" customWidth="1"/>
    <col min="9220" max="9220" width="15" customWidth="1"/>
    <col min="9221" max="9221" width="16.140625" customWidth="1"/>
    <col min="9222" max="9222" width="14.42578125" customWidth="1"/>
    <col min="9223" max="9223" width="15.42578125" customWidth="1"/>
    <col min="9224" max="9224" width="20.7109375" customWidth="1"/>
    <col min="9225" max="9225" width="17" customWidth="1"/>
    <col min="9474" max="9474" width="17.85546875" customWidth="1"/>
    <col min="9475" max="9475" width="18.140625" customWidth="1"/>
    <col min="9476" max="9476" width="15" customWidth="1"/>
    <col min="9477" max="9477" width="16.140625" customWidth="1"/>
    <col min="9478" max="9478" width="14.42578125" customWidth="1"/>
    <col min="9479" max="9479" width="15.42578125" customWidth="1"/>
    <col min="9480" max="9480" width="20.7109375" customWidth="1"/>
    <col min="9481" max="9481" width="17" customWidth="1"/>
    <col min="9730" max="9730" width="17.85546875" customWidth="1"/>
    <col min="9731" max="9731" width="18.140625" customWidth="1"/>
    <col min="9732" max="9732" width="15" customWidth="1"/>
    <col min="9733" max="9733" width="16.140625" customWidth="1"/>
    <col min="9734" max="9734" width="14.42578125" customWidth="1"/>
    <col min="9735" max="9735" width="15.42578125" customWidth="1"/>
    <col min="9736" max="9736" width="20.7109375" customWidth="1"/>
    <col min="9737" max="9737" width="17" customWidth="1"/>
    <col min="9986" max="9986" width="17.85546875" customWidth="1"/>
    <col min="9987" max="9987" width="18.140625" customWidth="1"/>
    <col min="9988" max="9988" width="15" customWidth="1"/>
    <col min="9989" max="9989" width="16.140625" customWidth="1"/>
    <col min="9990" max="9990" width="14.42578125" customWidth="1"/>
    <col min="9991" max="9991" width="15.42578125" customWidth="1"/>
    <col min="9992" max="9992" width="20.7109375" customWidth="1"/>
    <col min="9993" max="9993" width="17" customWidth="1"/>
    <col min="10242" max="10242" width="17.85546875" customWidth="1"/>
    <col min="10243" max="10243" width="18.140625" customWidth="1"/>
    <col min="10244" max="10244" width="15" customWidth="1"/>
    <col min="10245" max="10245" width="16.140625" customWidth="1"/>
    <col min="10246" max="10246" width="14.42578125" customWidth="1"/>
    <col min="10247" max="10247" width="15.42578125" customWidth="1"/>
    <col min="10248" max="10248" width="20.7109375" customWidth="1"/>
    <col min="10249" max="10249" width="17" customWidth="1"/>
    <col min="10498" max="10498" width="17.85546875" customWidth="1"/>
    <col min="10499" max="10499" width="18.140625" customWidth="1"/>
    <col min="10500" max="10500" width="15" customWidth="1"/>
    <col min="10501" max="10501" width="16.140625" customWidth="1"/>
    <col min="10502" max="10502" width="14.42578125" customWidth="1"/>
    <col min="10503" max="10503" width="15.42578125" customWidth="1"/>
    <col min="10504" max="10504" width="20.7109375" customWidth="1"/>
    <col min="10505" max="10505" width="17" customWidth="1"/>
    <col min="10754" max="10754" width="17.85546875" customWidth="1"/>
    <col min="10755" max="10755" width="18.140625" customWidth="1"/>
    <col min="10756" max="10756" width="15" customWidth="1"/>
    <col min="10757" max="10757" width="16.140625" customWidth="1"/>
    <col min="10758" max="10758" width="14.42578125" customWidth="1"/>
    <col min="10759" max="10759" width="15.42578125" customWidth="1"/>
    <col min="10760" max="10760" width="20.7109375" customWidth="1"/>
    <col min="10761" max="10761" width="17" customWidth="1"/>
    <col min="11010" max="11010" width="17.85546875" customWidth="1"/>
    <col min="11011" max="11011" width="18.140625" customWidth="1"/>
    <col min="11012" max="11012" width="15" customWidth="1"/>
    <col min="11013" max="11013" width="16.140625" customWidth="1"/>
    <col min="11014" max="11014" width="14.42578125" customWidth="1"/>
    <col min="11015" max="11015" width="15.42578125" customWidth="1"/>
    <col min="11016" max="11016" width="20.7109375" customWidth="1"/>
    <col min="11017" max="11017" width="17" customWidth="1"/>
    <col min="11266" max="11266" width="17.85546875" customWidth="1"/>
    <col min="11267" max="11267" width="18.140625" customWidth="1"/>
    <col min="11268" max="11268" width="15" customWidth="1"/>
    <col min="11269" max="11269" width="16.140625" customWidth="1"/>
    <col min="11270" max="11270" width="14.42578125" customWidth="1"/>
    <col min="11271" max="11271" width="15.42578125" customWidth="1"/>
    <col min="11272" max="11272" width="20.7109375" customWidth="1"/>
    <col min="11273" max="11273" width="17" customWidth="1"/>
    <col min="11522" max="11522" width="17.85546875" customWidth="1"/>
    <col min="11523" max="11523" width="18.140625" customWidth="1"/>
    <col min="11524" max="11524" width="15" customWidth="1"/>
    <col min="11525" max="11525" width="16.140625" customWidth="1"/>
    <col min="11526" max="11526" width="14.42578125" customWidth="1"/>
    <col min="11527" max="11527" width="15.42578125" customWidth="1"/>
    <col min="11528" max="11528" width="20.7109375" customWidth="1"/>
    <col min="11529" max="11529" width="17" customWidth="1"/>
    <col min="11778" max="11778" width="17.85546875" customWidth="1"/>
    <col min="11779" max="11779" width="18.140625" customWidth="1"/>
    <col min="11780" max="11780" width="15" customWidth="1"/>
    <col min="11781" max="11781" width="16.140625" customWidth="1"/>
    <col min="11782" max="11782" width="14.42578125" customWidth="1"/>
    <col min="11783" max="11783" width="15.42578125" customWidth="1"/>
    <col min="11784" max="11784" width="20.7109375" customWidth="1"/>
    <col min="11785" max="11785" width="17" customWidth="1"/>
    <col min="12034" max="12034" width="17.85546875" customWidth="1"/>
    <col min="12035" max="12035" width="18.140625" customWidth="1"/>
    <col min="12036" max="12036" width="15" customWidth="1"/>
    <col min="12037" max="12037" width="16.140625" customWidth="1"/>
    <col min="12038" max="12038" width="14.42578125" customWidth="1"/>
    <col min="12039" max="12039" width="15.42578125" customWidth="1"/>
    <col min="12040" max="12040" width="20.7109375" customWidth="1"/>
    <col min="12041" max="12041" width="17" customWidth="1"/>
    <col min="12290" max="12290" width="17.85546875" customWidth="1"/>
    <col min="12291" max="12291" width="18.140625" customWidth="1"/>
    <col min="12292" max="12292" width="15" customWidth="1"/>
    <col min="12293" max="12293" width="16.140625" customWidth="1"/>
    <col min="12294" max="12294" width="14.42578125" customWidth="1"/>
    <col min="12295" max="12295" width="15.42578125" customWidth="1"/>
    <col min="12296" max="12296" width="20.7109375" customWidth="1"/>
    <col min="12297" max="12297" width="17" customWidth="1"/>
    <col min="12546" max="12546" width="17.85546875" customWidth="1"/>
    <col min="12547" max="12547" width="18.140625" customWidth="1"/>
    <col min="12548" max="12548" width="15" customWidth="1"/>
    <col min="12549" max="12549" width="16.140625" customWidth="1"/>
    <col min="12550" max="12550" width="14.42578125" customWidth="1"/>
    <col min="12551" max="12551" width="15.42578125" customWidth="1"/>
    <col min="12552" max="12552" width="20.7109375" customWidth="1"/>
    <col min="12553" max="12553" width="17" customWidth="1"/>
    <col min="12802" max="12802" width="17.85546875" customWidth="1"/>
    <col min="12803" max="12803" width="18.140625" customWidth="1"/>
    <col min="12804" max="12804" width="15" customWidth="1"/>
    <col min="12805" max="12805" width="16.140625" customWidth="1"/>
    <col min="12806" max="12806" width="14.42578125" customWidth="1"/>
    <col min="12807" max="12807" width="15.42578125" customWidth="1"/>
    <col min="12808" max="12808" width="20.7109375" customWidth="1"/>
    <col min="12809" max="12809" width="17" customWidth="1"/>
    <col min="13058" max="13058" width="17.85546875" customWidth="1"/>
    <col min="13059" max="13059" width="18.140625" customWidth="1"/>
    <col min="13060" max="13060" width="15" customWidth="1"/>
    <col min="13061" max="13061" width="16.140625" customWidth="1"/>
    <col min="13062" max="13062" width="14.42578125" customWidth="1"/>
    <col min="13063" max="13063" width="15.42578125" customWidth="1"/>
    <col min="13064" max="13064" width="20.7109375" customWidth="1"/>
    <col min="13065" max="13065" width="17" customWidth="1"/>
    <col min="13314" max="13314" width="17.85546875" customWidth="1"/>
    <col min="13315" max="13315" width="18.140625" customWidth="1"/>
    <col min="13316" max="13316" width="15" customWidth="1"/>
    <col min="13317" max="13317" width="16.140625" customWidth="1"/>
    <col min="13318" max="13318" width="14.42578125" customWidth="1"/>
    <col min="13319" max="13319" width="15.42578125" customWidth="1"/>
    <col min="13320" max="13320" width="20.7109375" customWidth="1"/>
    <col min="13321" max="13321" width="17" customWidth="1"/>
    <col min="13570" max="13570" width="17.85546875" customWidth="1"/>
    <col min="13571" max="13571" width="18.140625" customWidth="1"/>
    <col min="13572" max="13572" width="15" customWidth="1"/>
    <col min="13573" max="13573" width="16.140625" customWidth="1"/>
    <col min="13574" max="13574" width="14.42578125" customWidth="1"/>
    <col min="13575" max="13575" width="15.42578125" customWidth="1"/>
    <col min="13576" max="13576" width="20.7109375" customWidth="1"/>
    <col min="13577" max="13577" width="17" customWidth="1"/>
    <col min="13826" max="13826" width="17.85546875" customWidth="1"/>
    <col min="13827" max="13827" width="18.140625" customWidth="1"/>
    <col min="13828" max="13828" width="15" customWidth="1"/>
    <col min="13829" max="13829" width="16.140625" customWidth="1"/>
    <col min="13830" max="13830" width="14.42578125" customWidth="1"/>
    <col min="13831" max="13831" width="15.42578125" customWidth="1"/>
    <col min="13832" max="13832" width="20.7109375" customWidth="1"/>
    <col min="13833" max="13833" width="17" customWidth="1"/>
    <col min="14082" max="14082" width="17.85546875" customWidth="1"/>
    <col min="14083" max="14083" width="18.140625" customWidth="1"/>
    <col min="14084" max="14084" width="15" customWidth="1"/>
    <col min="14085" max="14085" width="16.140625" customWidth="1"/>
    <col min="14086" max="14086" width="14.42578125" customWidth="1"/>
    <col min="14087" max="14087" width="15.42578125" customWidth="1"/>
    <col min="14088" max="14088" width="20.7109375" customWidth="1"/>
    <col min="14089" max="14089" width="17" customWidth="1"/>
    <col min="14338" max="14338" width="17.85546875" customWidth="1"/>
    <col min="14339" max="14339" width="18.140625" customWidth="1"/>
    <col min="14340" max="14340" width="15" customWidth="1"/>
    <col min="14341" max="14341" width="16.140625" customWidth="1"/>
    <col min="14342" max="14342" width="14.42578125" customWidth="1"/>
    <col min="14343" max="14343" width="15.42578125" customWidth="1"/>
    <col min="14344" max="14344" width="20.7109375" customWidth="1"/>
    <col min="14345" max="14345" width="17" customWidth="1"/>
    <col min="14594" max="14594" width="17.85546875" customWidth="1"/>
    <col min="14595" max="14595" width="18.140625" customWidth="1"/>
    <col min="14596" max="14596" width="15" customWidth="1"/>
    <col min="14597" max="14597" width="16.140625" customWidth="1"/>
    <col min="14598" max="14598" width="14.42578125" customWidth="1"/>
    <col min="14599" max="14599" width="15.42578125" customWidth="1"/>
    <col min="14600" max="14600" width="20.7109375" customWidth="1"/>
    <col min="14601" max="14601" width="17" customWidth="1"/>
    <col min="14850" max="14850" width="17.85546875" customWidth="1"/>
    <col min="14851" max="14851" width="18.140625" customWidth="1"/>
    <col min="14852" max="14852" width="15" customWidth="1"/>
    <col min="14853" max="14853" width="16.140625" customWidth="1"/>
    <col min="14854" max="14854" width="14.42578125" customWidth="1"/>
    <col min="14855" max="14855" width="15.42578125" customWidth="1"/>
    <col min="14856" max="14856" width="20.7109375" customWidth="1"/>
    <col min="14857" max="14857" width="17" customWidth="1"/>
    <col min="15106" max="15106" width="17.85546875" customWidth="1"/>
    <col min="15107" max="15107" width="18.140625" customWidth="1"/>
    <col min="15108" max="15108" width="15" customWidth="1"/>
    <col min="15109" max="15109" width="16.140625" customWidth="1"/>
    <col min="15110" max="15110" width="14.42578125" customWidth="1"/>
    <col min="15111" max="15111" width="15.42578125" customWidth="1"/>
    <col min="15112" max="15112" width="20.7109375" customWidth="1"/>
    <col min="15113" max="15113" width="17" customWidth="1"/>
    <col min="15362" max="15362" width="17.85546875" customWidth="1"/>
    <col min="15363" max="15363" width="18.140625" customWidth="1"/>
    <col min="15364" max="15364" width="15" customWidth="1"/>
    <col min="15365" max="15365" width="16.140625" customWidth="1"/>
    <col min="15366" max="15366" width="14.42578125" customWidth="1"/>
    <col min="15367" max="15367" width="15.42578125" customWidth="1"/>
    <col min="15368" max="15368" width="20.7109375" customWidth="1"/>
    <col min="15369" max="15369" width="17" customWidth="1"/>
    <col min="15618" max="15618" width="17.85546875" customWidth="1"/>
    <col min="15619" max="15619" width="18.140625" customWidth="1"/>
    <col min="15620" max="15620" width="15" customWidth="1"/>
    <col min="15621" max="15621" width="16.140625" customWidth="1"/>
    <col min="15622" max="15622" width="14.42578125" customWidth="1"/>
    <col min="15623" max="15623" width="15.42578125" customWidth="1"/>
    <col min="15624" max="15624" width="20.7109375" customWidth="1"/>
    <col min="15625" max="15625" width="17" customWidth="1"/>
    <col min="15874" max="15874" width="17.85546875" customWidth="1"/>
    <col min="15875" max="15875" width="18.140625" customWidth="1"/>
    <col min="15876" max="15876" width="15" customWidth="1"/>
    <col min="15877" max="15877" width="16.140625" customWidth="1"/>
    <col min="15878" max="15878" width="14.42578125" customWidth="1"/>
    <col min="15879" max="15879" width="15.42578125" customWidth="1"/>
    <col min="15880" max="15880" width="20.7109375" customWidth="1"/>
    <col min="15881" max="15881" width="17" customWidth="1"/>
    <col min="16130" max="16130" width="17.85546875" customWidth="1"/>
    <col min="16131" max="16131" width="18.140625" customWidth="1"/>
    <col min="16132" max="16132" width="15" customWidth="1"/>
    <col min="16133" max="16133" width="16.140625" customWidth="1"/>
    <col min="16134" max="16134" width="14.42578125" customWidth="1"/>
    <col min="16135" max="16135" width="15.42578125" customWidth="1"/>
    <col min="16136" max="16136" width="20.7109375" customWidth="1"/>
    <col min="16137" max="16137" width="17" customWidth="1"/>
  </cols>
  <sheetData>
    <row r="1" spans="1:10" ht="20.100000000000001" customHeight="1" x14ac:dyDescent="0.25"/>
    <row r="2" spans="1:10" ht="20.100000000000001" customHeight="1" x14ac:dyDescent="0.25">
      <c r="B2" s="164" t="s">
        <v>132</v>
      </c>
      <c r="C2" s="166">
        <v>180000</v>
      </c>
      <c r="G2" s="167" t="s">
        <v>133</v>
      </c>
    </row>
    <row r="3" spans="1:10" ht="20.100000000000001" customHeight="1" x14ac:dyDescent="0.25">
      <c r="B3" s="164" t="s">
        <v>134</v>
      </c>
      <c r="C3" s="168">
        <v>5</v>
      </c>
      <c r="G3" s="169">
        <f>-PMT((C3/C4)%,C5,C2,,0)</f>
        <v>3396.8220559219685</v>
      </c>
    </row>
    <row r="4" spans="1:10" ht="20.100000000000001" customHeight="1" x14ac:dyDescent="0.25">
      <c r="B4" s="164" t="s">
        <v>135</v>
      </c>
      <c r="C4" s="170">
        <v>12</v>
      </c>
      <c r="G4" s="171"/>
    </row>
    <row r="5" spans="1:10" ht="20.100000000000001" customHeight="1" x14ac:dyDescent="0.25">
      <c r="B5" s="164" t="s">
        <v>136</v>
      </c>
      <c r="C5" s="170">
        <v>60</v>
      </c>
      <c r="G5" s="172"/>
    </row>
    <row r="6" spans="1:10" ht="20.100000000000001" customHeight="1" x14ac:dyDescent="0.25"/>
    <row r="7" spans="1:10" ht="20.100000000000001" customHeight="1" x14ac:dyDescent="0.25">
      <c r="J7">
        <f>339871-315871</f>
        <v>24000</v>
      </c>
    </row>
    <row r="8" spans="1:10" ht="20.100000000000001" customHeight="1" x14ac:dyDescent="0.25">
      <c r="C8" s="164" t="s">
        <v>137</v>
      </c>
      <c r="D8" s="164" t="s">
        <v>138</v>
      </c>
      <c r="E8" s="164" t="s">
        <v>133</v>
      </c>
      <c r="G8" s="172"/>
    </row>
    <row r="9" spans="1:10" ht="20.100000000000001" customHeight="1" x14ac:dyDescent="0.25">
      <c r="G9" s="172"/>
    </row>
    <row r="10" spans="1:10" ht="20.100000000000001" customHeight="1" x14ac:dyDescent="0.25">
      <c r="C10" s="173">
        <f>SUM(C12:C250)</f>
        <v>23809.32335531808</v>
      </c>
      <c r="D10" s="173">
        <f>SUM(D12:D250)</f>
        <v>180000.00000000006</v>
      </c>
      <c r="E10" s="173">
        <f>SUM(E12:E250)</f>
        <v>203809.32335531819</v>
      </c>
      <c r="G10" s="172"/>
    </row>
    <row r="11" spans="1:10" ht="20.100000000000001" customHeight="1" x14ac:dyDescent="0.25">
      <c r="B11" s="164" t="s">
        <v>139</v>
      </c>
    </row>
    <row r="12" spans="1:10" ht="15" customHeight="1" x14ac:dyDescent="0.25">
      <c r="A12" s="6">
        <v>1</v>
      </c>
      <c r="B12" s="173">
        <f>C2</f>
        <v>180000</v>
      </c>
      <c r="C12" s="173">
        <f>B12*$C$3/$C$4/100</f>
        <v>750</v>
      </c>
      <c r="D12" s="173">
        <f>E12-C12</f>
        <v>2646.8220559219685</v>
      </c>
      <c r="E12" s="173">
        <f>G3</f>
        <v>3396.8220559219685</v>
      </c>
      <c r="F12" s="165">
        <f t="shared" ref="F12:F51" si="0">IF(B12&lt;=0,0,C12/B12)</f>
        <v>4.1666666666666666E-3</v>
      </c>
      <c r="G12" s="174">
        <v>41659</v>
      </c>
      <c r="J12">
        <f>0.67*12</f>
        <v>8.0400000000000009</v>
      </c>
    </row>
    <row r="13" spans="1:10" ht="15" customHeight="1" x14ac:dyDescent="0.25">
      <c r="A13" s="6">
        <v>2</v>
      </c>
      <c r="B13" s="173">
        <f>IF(B12&lt;=0.001,0,B12-D12)</f>
        <v>177353.17794407802</v>
      </c>
      <c r="C13" s="173">
        <f t="shared" ref="C13:C76" si="1">B13*$C$3/$C$4/100</f>
        <v>738.97157476699169</v>
      </c>
      <c r="D13" s="173">
        <f t="shared" ref="D13:D76" si="2">E13-C13</f>
        <v>2657.8504811549769</v>
      </c>
      <c r="E13" s="173">
        <f t="shared" ref="E13:E21" si="3">IF(B13&lt;=0,0,E12)</f>
        <v>3396.8220559219685</v>
      </c>
      <c r="F13" s="165">
        <f t="shared" si="0"/>
        <v>4.1666666666666666E-3</v>
      </c>
      <c r="G13" s="174">
        <v>41690</v>
      </c>
      <c r="I13" s="175"/>
    </row>
    <row r="14" spans="1:10" ht="15" customHeight="1" x14ac:dyDescent="0.25">
      <c r="A14" s="6">
        <v>3</v>
      </c>
      <c r="B14" s="173">
        <f t="shared" ref="B14:B77" si="4">IF(B13&lt;=0.001,0,B13-D13)</f>
        <v>174695.32746292304</v>
      </c>
      <c r="C14" s="173">
        <f t="shared" si="1"/>
        <v>727.8971977621793</v>
      </c>
      <c r="D14" s="173">
        <f t="shared" si="2"/>
        <v>2668.9248581597894</v>
      </c>
      <c r="E14" s="173">
        <f t="shared" si="3"/>
        <v>3396.8220559219685</v>
      </c>
      <c r="F14" s="165">
        <f t="shared" si="0"/>
        <v>4.1666666666666666E-3</v>
      </c>
      <c r="G14" s="174">
        <v>41718</v>
      </c>
    </row>
    <row r="15" spans="1:10" ht="15" customHeight="1" x14ac:dyDescent="0.25">
      <c r="A15" s="6">
        <v>4</v>
      </c>
      <c r="B15" s="173">
        <f t="shared" si="4"/>
        <v>172026.40260476325</v>
      </c>
      <c r="C15" s="173">
        <f t="shared" si="1"/>
        <v>716.77667751984688</v>
      </c>
      <c r="D15" s="173">
        <f t="shared" si="2"/>
        <v>2680.0453784021215</v>
      </c>
      <c r="E15" s="173">
        <f t="shared" si="3"/>
        <v>3396.8220559219685</v>
      </c>
      <c r="F15" s="165">
        <f t="shared" si="0"/>
        <v>4.1666666666666666E-3</v>
      </c>
      <c r="G15" s="174">
        <v>41749</v>
      </c>
      <c r="I15" s="175"/>
    </row>
    <row r="16" spans="1:10" ht="15" customHeight="1" x14ac:dyDescent="0.25">
      <c r="A16" s="6">
        <v>5</v>
      </c>
      <c r="B16" s="173">
        <f t="shared" si="4"/>
        <v>169346.35722636114</v>
      </c>
      <c r="C16" s="173">
        <f t="shared" si="1"/>
        <v>705.60982177650487</v>
      </c>
      <c r="D16" s="173">
        <f t="shared" si="2"/>
        <v>2691.2122341454638</v>
      </c>
      <c r="E16" s="173">
        <f t="shared" si="3"/>
        <v>3396.8220559219685</v>
      </c>
      <c r="F16" s="165">
        <f t="shared" si="0"/>
        <v>4.1666666666666675E-3</v>
      </c>
      <c r="G16" s="174">
        <v>41779</v>
      </c>
    </row>
    <row r="17" spans="1:9" ht="15" customHeight="1" x14ac:dyDescent="0.25">
      <c r="A17" s="6">
        <v>6</v>
      </c>
      <c r="B17" s="173">
        <f t="shared" si="4"/>
        <v>166655.14499221568</v>
      </c>
      <c r="C17" s="173">
        <f t="shared" si="1"/>
        <v>694.39643746756531</v>
      </c>
      <c r="D17" s="173">
        <f t="shared" si="2"/>
        <v>2702.4256184544033</v>
      </c>
      <c r="E17" s="173">
        <f t="shared" si="3"/>
        <v>3396.8220559219685</v>
      </c>
      <c r="F17" s="165">
        <f t="shared" si="0"/>
        <v>4.1666666666666666E-3</v>
      </c>
      <c r="G17" s="174">
        <v>41810</v>
      </c>
      <c r="I17" s="175"/>
    </row>
    <row r="18" spans="1:9" ht="15" customHeight="1" x14ac:dyDescent="0.25">
      <c r="A18" s="6">
        <v>7</v>
      </c>
      <c r="B18" s="173">
        <f t="shared" si="4"/>
        <v>163952.71937376127</v>
      </c>
      <c r="C18" s="173">
        <f t="shared" si="1"/>
        <v>683.13633072400523</v>
      </c>
      <c r="D18" s="173">
        <f t="shared" si="2"/>
        <v>2713.6857251979632</v>
      </c>
      <c r="E18" s="173">
        <f t="shared" si="3"/>
        <v>3396.8220559219685</v>
      </c>
      <c r="F18" s="165">
        <f t="shared" si="0"/>
        <v>4.1666666666666666E-3</v>
      </c>
      <c r="G18" s="174">
        <v>41840</v>
      </c>
    </row>
    <row r="19" spans="1:9" ht="15" customHeight="1" x14ac:dyDescent="0.25">
      <c r="A19" s="6">
        <v>8</v>
      </c>
      <c r="B19" s="173">
        <f t="shared" si="4"/>
        <v>161239.03364856332</v>
      </c>
      <c r="C19" s="173">
        <f t="shared" si="1"/>
        <v>671.82930686901386</v>
      </c>
      <c r="D19" s="173">
        <f t="shared" si="2"/>
        <v>2724.9927490529544</v>
      </c>
      <c r="E19" s="173">
        <f t="shared" si="3"/>
        <v>3396.8220559219685</v>
      </c>
      <c r="F19" s="165">
        <f t="shared" si="0"/>
        <v>4.1666666666666666E-3</v>
      </c>
      <c r="G19" s="174">
        <v>41871</v>
      </c>
      <c r="I19" s="175"/>
    </row>
    <row r="20" spans="1:9" ht="15" customHeight="1" x14ac:dyDescent="0.25">
      <c r="A20" s="6">
        <v>9</v>
      </c>
      <c r="B20" s="173">
        <f t="shared" si="4"/>
        <v>158514.04089951035</v>
      </c>
      <c r="C20" s="173">
        <f t="shared" si="1"/>
        <v>660.47517041462652</v>
      </c>
      <c r="D20" s="173">
        <f t="shared" si="2"/>
        <v>2736.346885507342</v>
      </c>
      <c r="E20" s="173">
        <f t="shared" si="3"/>
        <v>3396.8220559219685</v>
      </c>
      <c r="F20" s="165">
        <f t="shared" si="0"/>
        <v>4.1666666666666675E-3</v>
      </c>
      <c r="G20" s="174">
        <v>41902</v>
      </c>
    </row>
    <row r="21" spans="1:9" ht="15" customHeight="1" x14ac:dyDescent="0.25">
      <c r="A21" s="6">
        <v>10</v>
      </c>
      <c r="B21" s="173">
        <f t="shared" si="4"/>
        <v>155777.69401400301</v>
      </c>
      <c r="C21" s="173">
        <f t="shared" si="1"/>
        <v>649.07372505834587</v>
      </c>
      <c r="D21" s="173">
        <f t="shared" si="2"/>
        <v>2747.7483308636229</v>
      </c>
      <c r="E21" s="173">
        <f t="shared" si="3"/>
        <v>3396.8220559219685</v>
      </c>
      <c r="F21" s="165">
        <f t="shared" si="0"/>
        <v>4.1666666666666666E-3</v>
      </c>
      <c r="G21" s="174">
        <v>41932</v>
      </c>
      <c r="I21" s="175"/>
    </row>
    <row r="22" spans="1:9" ht="15" customHeight="1" x14ac:dyDescent="0.25">
      <c r="A22" s="176">
        <v>11</v>
      </c>
      <c r="B22" s="173">
        <f t="shared" si="4"/>
        <v>153029.94568313938</v>
      </c>
      <c r="C22" s="173">
        <f t="shared" si="1"/>
        <v>637.62477367974736</v>
      </c>
      <c r="D22" s="173">
        <f t="shared" si="2"/>
        <v>2759.1972822422213</v>
      </c>
      <c r="E22" s="173">
        <f>IF(B22&lt;=0.001,0,E21)</f>
        <v>3396.8220559219685</v>
      </c>
      <c r="F22" s="165">
        <f t="shared" si="0"/>
        <v>4.1666666666666666E-3</v>
      </c>
      <c r="G22" s="174">
        <v>41963</v>
      </c>
    </row>
    <row r="23" spans="1:9" ht="15" customHeight="1" x14ac:dyDescent="0.25">
      <c r="A23" s="6">
        <v>12</v>
      </c>
      <c r="B23" s="173">
        <f t="shared" si="4"/>
        <v>150270.74840089717</v>
      </c>
      <c r="C23" s="173">
        <f t="shared" si="1"/>
        <v>626.12811833707156</v>
      </c>
      <c r="D23" s="173">
        <f t="shared" si="2"/>
        <v>2770.693937584897</v>
      </c>
      <c r="E23" s="173">
        <f t="shared" ref="E23:E86" si="5">IF(B23&lt;=0.001,0,E22)</f>
        <v>3396.8220559219685</v>
      </c>
      <c r="F23" s="165">
        <f t="shared" si="0"/>
        <v>4.1666666666666666E-3</v>
      </c>
      <c r="G23" s="174">
        <v>41993</v>
      </c>
      <c r="I23" s="175"/>
    </row>
    <row r="24" spans="1:9" ht="15" customHeight="1" x14ac:dyDescent="0.25">
      <c r="A24" s="6">
        <v>13</v>
      </c>
      <c r="B24" s="173">
        <f t="shared" si="4"/>
        <v>147500.05446331226</v>
      </c>
      <c r="C24" s="173">
        <f t="shared" si="1"/>
        <v>614.58356026380113</v>
      </c>
      <c r="D24" s="173">
        <f t="shared" si="2"/>
        <v>2782.2384956581673</v>
      </c>
      <c r="E24" s="173">
        <f t="shared" si="5"/>
        <v>3396.8220559219685</v>
      </c>
      <c r="F24" s="165">
        <f t="shared" si="0"/>
        <v>4.1666666666666666E-3</v>
      </c>
      <c r="G24" s="174">
        <v>42024</v>
      </c>
    </row>
    <row r="25" spans="1:9" ht="15" customHeight="1" x14ac:dyDescent="0.25">
      <c r="A25" s="6">
        <v>14</v>
      </c>
      <c r="B25" s="173">
        <f t="shared" si="4"/>
        <v>144717.81596765408</v>
      </c>
      <c r="C25" s="173">
        <f t="shared" si="1"/>
        <v>602.9908998652254</v>
      </c>
      <c r="D25" s="173">
        <f t="shared" si="2"/>
        <v>2793.8311560567431</v>
      </c>
      <c r="E25" s="173">
        <f t="shared" si="5"/>
        <v>3396.8220559219685</v>
      </c>
      <c r="F25" s="165">
        <f t="shared" si="0"/>
        <v>4.1666666666666675E-3</v>
      </c>
      <c r="G25" s="174">
        <v>42055</v>
      </c>
    </row>
    <row r="26" spans="1:9" ht="15" customHeight="1" x14ac:dyDescent="0.25">
      <c r="A26" s="6">
        <v>15</v>
      </c>
      <c r="B26" s="173">
        <f t="shared" si="4"/>
        <v>141923.98481159733</v>
      </c>
      <c r="C26" s="173">
        <f t="shared" si="1"/>
        <v>591.34993671498876</v>
      </c>
      <c r="D26" s="173">
        <f t="shared" si="2"/>
        <v>2805.4721192069796</v>
      </c>
      <c r="E26" s="173">
        <f t="shared" si="5"/>
        <v>3396.8220559219685</v>
      </c>
      <c r="F26" s="165">
        <f t="shared" si="0"/>
        <v>4.1666666666666657E-3</v>
      </c>
      <c r="G26" s="174">
        <v>42083</v>
      </c>
      <c r="I26" s="175"/>
    </row>
    <row r="27" spans="1:9" ht="15" customHeight="1" x14ac:dyDescent="0.25">
      <c r="A27" s="6">
        <v>16</v>
      </c>
      <c r="B27" s="173">
        <f t="shared" si="4"/>
        <v>139118.51269239036</v>
      </c>
      <c r="C27" s="173">
        <f t="shared" si="1"/>
        <v>579.66046955162653</v>
      </c>
      <c r="D27" s="173">
        <f t="shared" si="2"/>
        <v>2817.1615863703419</v>
      </c>
      <c r="E27" s="173">
        <f t="shared" si="5"/>
        <v>3396.8220559219685</v>
      </c>
      <c r="F27" s="165">
        <f t="shared" si="0"/>
        <v>4.1666666666666666E-3</v>
      </c>
      <c r="G27" s="174">
        <v>42114</v>
      </c>
    </row>
    <row r="28" spans="1:9" ht="15" customHeight="1" x14ac:dyDescent="0.25">
      <c r="A28" s="6">
        <v>17</v>
      </c>
      <c r="B28" s="173">
        <f t="shared" si="4"/>
        <v>136301.35110602001</v>
      </c>
      <c r="C28" s="173">
        <f t="shared" si="1"/>
        <v>567.92229627508345</v>
      </c>
      <c r="D28" s="173">
        <f t="shared" si="2"/>
        <v>2828.8997596468853</v>
      </c>
      <c r="E28" s="173">
        <f t="shared" si="5"/>
        <v>3396.8220559219685</v>
      </c>
      <c r="F28" s="165">
        <f t="shared" si="0"/>
        <v>4.1666666666666675E-3</v>
      </c>
      <c r="G28" s="174">
        <v>42144</v>
      </c>
      <c r="I28" s="175"/>
    </row>
    <row r="29" spans="1:9" ht="15" customHeight="1" x14ac:dyDescent="0.25">
      <c r="A29" s="6">
        <v>18</v>
      </c>
      <c r="B29" s="173">
        <f t="shared" si="4"/>
        <v>133472.45134637313</v>
      </c>
      <c r="C29" s="173">
        <f t="shared" si="1"/>
        <v>556.1352139432214</v>
      </c>
      <c r="D29" s="173">
        <f t="shared" si="2"/>
        <v>2840.686841978747</v>
      </c>
      <c r="E29" s="173">
        <f t="shared" si="5"/>
        <v>3396.8220559219685</v>
      </c>
      <c r="F29" s="165">
        <f t="shared" si="0"/>
        <v>4.1666666666666666E-3</v>
      </c>
      <c r="G29" s="174">
        <v>42175</v>
      </c>
    </row>
    <row r="30" spans="1:9" ht="15" customHeight="1" x14ac:dyDescent="0.25">
      <c r="A30" s="6">
        <v>19</v>
      </c>
      <c r="B30" s="173">
        <f t="shared" si="4"/>
        <v>130631.76450439438</v>
      </c>
      <c r="C30" s="173">
        <f t="shared" si="1"/>
        <v>544.29901876830991</v>
      </c>
      <c r="D30" s="173">
        <f t="shared" si="2"/>
        <v>2852.5230371536586</v>
      </c>
      <c r="E30" s="173">
        <f t="shared" si="5"/>
        <v>3396.8220559219685</v>
      </c>
      <c r="F30" s="165">
        <f t="shared" si="0"/>
        <v>4.1666666666666666E-3</v>
      </c>
      <c r="G30" s="174">
        <v>42205</v>
      </c>
      <c r="I30" s="175"/>
    </row>
    <row r="31" spans="1:9" ht="15" customHeight="1" x14ac:dyDescent="0.25">
      <c r="A31" s="6">
        <v>20</v>
      </c>
      <c r="B31" s="173">
        <f t="shared" si="4"/>
        <v>127779.24146724072</v>
      </c>
      <c r="C31" s="173">
        <f t="shared" si="1"/>
        <v>532.41350611350299</v>
      </c>
      <c r="D31" s="173">
        <f t="shared" si="2"/>
        <v>2864.4085498084655</v>
      </c>
      <c r="E31" s="173">
        <f t="shared" si="5"/>
        <v>3396.8220559219685</v>
      </c>
      <c r="F31" s="165">
        <f t="shared" si="0"/>
        <v>4.1666666666666666E-3</v>
      </c>
      <c r="G31" s="174">
        <v>42236</v>
      </c>
    </row>
    <row r="32" spans="1:9" ht="15" customHeight="1" x14ac:dyDescent="0.25">
      <c r="A32" s="6">
        <v>21</v>
      </c>
      <c r="B32" s="173">
        <f t="shared" si="4"/>
        <v>124914.83291743226</v>
      </c>
      <c r="C32" s="173">
        <f t="shared" si="1"/>
        <v>520.478470489301</v>
      </c>
      <c r="D32" s="173">
        <f t="shared" si="2"/>
        <v>2876.3435854326676</v>
      </c>
      <c r="E32" s="173">
        <f t="shared" si="5"/>
        <v>3396.8220559219685</v>
      </c>
      <c r="F32" s="165">
        <f t="shared" si="0"/>
        <v>4.1666666666666657E-3</v>
      </c>
      <c r="G32" s="174">
        <v>42267</v>
      </c>
      <c r="I32" s="175"/>
    </row>
    <row r="33" spans="1:9" ht="15" customHeight="1" x14ac:dyDescent="0.25">
      <c r="A33" s="6">
        <v>22</v>
      </c>
      <c r="B33" s="173">
        <f t="shared" si="4"/>
        <v>122038.48933199959</v>
      </c>
      <c r="C33" s="173">
        <f t="shared" si="1"/>
        <v>508.49370554999825</v>
      </c>
      <c r="D33" s="173">
        <f t="shared" si="2"/>
        <v>2888.3283503719704</v>
      </c>
      <c r="E33" s="173">
        <f t="shared" si="5"/>
        <v>3396.8220559219685</v>
      </c>
      <c r="F33" s="165">
        <f t="shared" si="0"/>
        <v>4.1666666666666666E-3</v>
      </c>
      <c r="G33" s="174">
        <v>42297</v>
      </c>
    </row>
    <row r="34" spans="1:9" ht="15" customHeight="1" x14ac:dyDescent="0.25">
      <c r="A34" s="6">
        <v>23</v>
      </c>
      <c r="B34" s="173">
        <f t="shared" si="4"/>
        <v>119150.16098162762</v>
      </c>
      <c r="C34" s="173">
        <f t="shared" si="1"/>
        <v>496.45900409011512</v>
      </c>
      <c r="D34" s="173">
        <f t="shared" si="2"/>
        <v>2900.3630518318532</v>
      </c>
      <c r="E34" s="173">
        <f t="shared" si="5"/>
        <v>3396.8220559219685</v>
      </c>
      <c r="F34" s="165">
        <f t="shared" si="0"/>
        <v>4.1666666666666666E-3</v>
      </c>
      <c r="G34" s="174">
        <v>42328</v>
      </c>
      <c r="I34" s="175"/>
    </row>
    <row r="35" spans="1:9" ht="15" customHeight="1" x14ac:dyDescent="0.25">
      <c r="A35" s="6">
        <v>24</v>
      </c>
      <c r="B35" s="173">
        <f t="shared" si="4"/>
        <v>116249.79792979576</v>
      </c>
      <c r="C35" s="173">
        <f t="shared" si="1"/>
        <v>484.3741580408157</v>
      </c>
      <c r="D35" s="173">
        <f t="shared" si="2"/>
        <v>2912.447897881153</v>
      </c>
      <c r="E35" s="173">
        <f t="shared" si="5"/>
        <v>3396.8220559219685</v>
      </c>
      <c r="F35" s="165">
        <f t="shared" si="0"/>
        <v>4.1666666666666666E-3</v>
      </c>
      <c r="G35" s="174">
        <v>42358</v>
      </c>
    </row>
    <row r="36" spans="1:9" ht="15" customHeight="1" x14ac:dyDescent="0.25">
      <c r="A36" s="6">
        <v>25</v>
      </c>
      <c r="B36" s="173">
        <f t="shared" si="4"/>
        <v>113337.35003191461</v>
      </c>
      <c r="C36" s="173">
        <f t="shared" si="1"/>
        <v>472.23895846631086</v>
      </c>
      <c r="D36" s="173">
        <f t="shared" si="2"/>
        <v>2924.5830974556575</v>
      </c>
      <c r="E36" s="173">
        <f t="shared" si="5"/>
        <v>3396.8220559219685</v>
      </c>
      <c r="F36" s="165">
        <f t="shared" si="0"/>
        <v>4.1666666666666666E-3</v>
      </c>
      <c r="G36" s="174">
        <v>42389</v>
      </c>
      <c r="I36" s="175"/>
    </row>
    <row r="37" spans="1:9" ht="15" customHeight="1" x14ac:dyDescent="0.25">
      <c r="A37" s="6">
        <v>26</v>
      </c>
      <c r="B37" s="173">
        <f t="shared" si="4"/>
        <v>110412.76693445895</v>
      </c>
      <c r="C37" s="173">
        <f t="shared" si="1"/>
        <v>460.05319556024568</v>
      </c>
      <c r="D37" s="173">
        <f t="shared" si="2"/>
        <v>2936.768860361723</v>
      </c>
      <c r="E37" s="173">
        <f t="shared" si="5"/>
        <v>3396.8220559219685</v>
      </c>
      <c r="F37" s="165">
        <f t="shared" si="0"/>
        <v>4.1666666666666675E-3</v>
      </c>
      <c r="G37" s="174">
        <v>42420</v>
      </c>
    </row>
    <row r="38" spans="1:9" ht="15" customHeight="1" x14ac:dyDescent="0.25">
      <c r="A38" s="6">
        <v>27</v>
      </c>
      <c r="B38" s="173">
        <f t="shared" si="4"/>
        <v>107475.99807409722</v>
      </c>
      <c r="C38" s="173">
        <f t="shared" si="1"/>
        <v>447.81665864207179</v>
      </c>
      <c r="D38" s="173">
        <f t="shared" si="2"/>
        <v>2949.0053972798969</v>
      </c>
      <c r="E38" s="173">
        <f t="shared" si="5"/>
        <v>3396.8220559219685</v>
      </c>
      <c r="F38" s="165">
        <f t="shared" si="0"/>
        <v>4.1666666666666666E-3</v>
      </c>
      <c r="G38" s="174">
        <v>42449</v>
      </c>
    </row>
    <row r="39" spans="1:9" ht="15" customHeight="1" x14ac:dyDescent="0.25">
      <c r="A39" s="6">
        <v>28</v>
      </c>
      <c r="B39" s="173">
        <f t="shared" si="4"/>
        <v>104526.99267681733</v>
      </c>
      <c r="C39" s="173">
        <f t="shared" si="1"/>
        <v>435.52913615340555</v>
      </c>
      <c r="D39" s="173">
        <f t="shared" si="2"/>
        <v>2961.292919768563</v>
      </c>
      <c r="E39" s="173">
        <f t="shared" si="5"/>
        <v>3396.8220559219685</v>
      </c>
      <c r="F39" s="165">
        <f t="shared" si="0"/>
        <v>4.1666666666666666E-3</v>
      </c>
      <c r="G39" s="174">
        <v>42480</v>
      </c>
      <c r="I39" s="175"/>
    </row>
    <row r="40" spans="1:9" ht="15" customHeight="1" x14ac:dyDescent="0.25">
      <c r="A40" s="6">
        <v>29</v>
      </c>
      <c r="B40" s="173">
        <f t="shared" si="4"/>
        <v>101565.69975704877</v>
      </c>
      <c r="C40" s="173">
        <f t="shared" si="1"/>
        <v>423.19041565436987</v>
      </c>
      <c r="D40" s="173">
        <f t="shared" si="2"/>
        <v>2973.6316402675984</v>
      </c>
      <c r="E40" s="173">
        <f t="shared" si="5"/>
        <v>3396.8220559219685</v>
      </c>
      <c r="F40" s="165">
        <f t="shared" si="0"/>
        <v>4.1666666666666666E-3</v>
      </c>
      <c r="G40" s="174">
        <v>42510</v>
      </c>
    </row>
    <row r="41" spans="1:9" ht="15" customHeight="1" x14ac:dyDescent="0.25">
      <c r="A41" s="6">
        <v>30</v>
      </c>
      <c r="B41" s="173">
        <f t="shared" si="4"/>
        <v>98592.068116781171</v>
      </c>
      <c r="C41" s="173">
        <f t="shared" si="1"/>
        <v>410.80028381992156</v>
      </c>
      <c r="D41" s="173">
        <f t="shared" si="2"/>
        <v>2986.0217721020472</v>
      </c>
      <c r="E41" s="173">
        <f t="shared" si="5"/>
        <v>3396.8220559219685</v>
      </c>
      <c r="F41" s="165">
        <f t="shared" si="0"/>
        <v>4.1666666666666666E-3</v>
      </c>
      <c r="G41" s="174">
        <v>42541</v>
      </c>
      <c r="I41" s="175"/>
    </row>
    <row r="42" spans="1:9" ht="15" customHeight="1" x14ac:dyDescent="0.25">
      <c r="A42" s="6">
        <v>31</v>
      </c>
      <c r="B42" s="173">
        <f t="shared" si="4"/>
        <v>95606.046344679125</v>
      </c>
      <c r="C42" s="173">
        <f t="shared" si="1"/>
        <v>398.358526436163</v>
      </c>
      <c r="D42" s="173">
        <f t="shared" si="2"/>
        <v>2998.4635294858053</v>
      </c>
      <c r="E42" s="173">
        <f t="shared" si="5"/>
        <v>3396.8220559219685</v>
      </c>
      <c r="F42" s="165">
        <f t="shared" si="0"/>
        <v>4.1666666666666666E-3</v>
      </c>
      <c r="G42" s="174">
        <v>42571</v>
      </c>
    </row>
    <row r="43" spans="1:9" ht="15" customHeight="1" x14ac:dyDescent="0.25">
      <c r="A43" s="6">
        <v>32</v>
      </c>
      <c r="B43" s="173">
        <f t="shared" si="4"/>
        <v>92607.582815193324</v>
      </c>
      <c r="C43" s="173">
        <f t="shared" si="1"/>
        <v>385.86492839663885</v>
      </c>
      <c r="D43" s="173">
        <f t="shared" si="2"/>
        <v>3010.9571275253297</v>
      </c>
      <c r="E43" s="173">
        <f t="shared" si="5"/>
        <v>3396.8220559219685</v>
      </c>
      <c r="F43" s="165">
        <f t="shared" si="0"/>
        <v>4.1666666666666666E-3</v>
      </c>
      <c r="G43" s="174">
        <v>42602</v>
      </c>
    </row>
    <row r="44" spans="1:9" ht="15" customHeight="1" x14ac:dyDescent="0.25">
      <c r="A44" s="6">
        <v>33</v>
      </c>
      <c r="B44" s="173">
        <f t="shared" si="4"/>
        <v>89596.625687667998</v>
      </c>
      <c r="C44" s="173">
        <f t="shared" si="1"/>
        <v>373.31927369861666</v>
      </c>
      <c r="D44" s="173">
        <f t="shared" si="2"/>
        <v>3023.5027822233519</v>
      </c>
      <c r="E44" s="173">
        <f t="shared" si="5"/>
        <v>3396.8220559219685</v>
      </c>
      <c r="F44" s="165">
        <f t="shared" si="0"/>
        <v>4.1666666666666666E-3</v>
      </c>
      <c r="G44" s="174">
        <v>42633</v>
      </c>
    </row>
    <row r="45" spans="1:9" ht="15" customHeight="1" x14ac:dyDescent="0.25">
      <c r="A45" s="6">
        <v>34</v>
      </c>
      <c r="B45" s="173">
        <f t="shared" si="4"/>
        <v>86573.122905444645</v>
      </c>
      <c r="C45" s="173">
        <f t="shared" si="1"/>
        <v>360.72134543935266</v>
      </c>
      <c r="D45" s="173">
        <f t="shared" si="2"/>
        <v>3036.1007104826158</v>
      </c>
      <c r="E45" s="173">
        <f t="shared" si="5"/>
        <v>3396.8220559219685</v>
      </c>
      <c r="F45" s="165">
        <f t="shared" si="0"/>
        <v>4.1666666666666666E-3</v>
      </c>
      <c r="G45" s="174">
        <v>42663</v>
      </c>
    </row>
    <row r="46" spans="1:9" ht="15" customHeight="1" x14ac:dyDescent="0.25">
      <c r="A46" s="6">
        <v>35</v>
      </c>
      <c r="B46" s="173">
        <f t="shared" si="4"/>
        <v>83537.022194962032</v>
      </c>
      <c r="C46" s="173">
        <f t="shared" si="1"/>
        <v>348.07092581234178</v>
      </c>
      <c r="D46" s="173">
        <f t="shared" si="2"/>
        <v>3048.7511301096265</v>
      </c>
      <c r="E46" s="173">
        <f t="shared" si="5"/>
        <v>3396.8220559219685</v>
      </c>
      <c r="F46" s="165">
        <f t="shared" si="0"/>
        <v>4.1666666666666666E-3</v>
      </c>
      <c r="G46" s="174">
        <v>42694</v>
      </c>
    </row>
    <row r="47" spans="1:9" ht="15" customHeight="1" x14ac:dyDescent="0.25">
      <c r="A47" s="6">
        <v>36</v>
      </c>
      <c r="B47" s="173">
        <f t="shared" si="4"/>
        <v>80488.271064852408</v>
      </c>
      <c r="C47" s="173">
        <f t="shared" si="1"/>
        <v>335.36779610355171</v>
      </c>
      <c r="D47" s="173">
        <f t="shared" si="2"/>
        <v>3061.4542598184166</v>
      </c>
      <c r="E47" s="173">
        <f t="shared" si="5"/>
        <v>3396.8220559219685</v>
      </c>
      <c r="F47" s="165">
        <f t="shared" si="0"/>
        <v>4.1666666666666666E-3</v>
      </c>
      <c r="G47" s="174">
        <v>42724</v>
      </c>
    </row>
    <row r="48" spans="1:9" ht="15" customHeight="1" x14ac:dyDescent="0.25">
      <c r="A48" s="6">
        <v>37</v>
      </c>
      <c r="B48" s="173">
        <f t="shared" si="4"/>
        <v>77426.816805033988</v>
      </c>
      <c r="C48" s="173">
        <f t="shared" si="1"/>
        <v>322.61173668764167</v>
      </c>
      <c r="D48" s="173">
        <f t="shared" si="2"/>
        <v>3074.210319234327</v>
      </c>
      <c r="E48" s="173">
        <f t="shared" si="5"/>
        <v>3396.8220559219685</v>
      </c>
      <c r="F48" s="165">
        <f t="shared" si="0"/>
        <v>4.1666666666666675E-3</v>
      </c>
      <c r="G48" s="174">
        <v>42755</v>
      </c>
    </row>
    <row r="49" spans="1:7" ht="15" customHeight="1" x14ac:dyDescent="0.25">
      <c r="A49" s="6">
        <v>38</v>
      </c>
      <c r="B49" s="173">
        <f t="shared" si="4"/>
        <v>74352.606485799668</v>
      </c>
      <c r="C49" s="173">
        <f t="shared" si="1"/>
        <v>309.80252702416527</v>
      </c>
      <c r="D49" s="173">
        <f t="shared" si="2"/>
        <v>3087.0195288978034</v>
      </c>
      <c r="E49" s="173">
        <f t="shared" si="5"/>
        <v>3396.8220559219685</v>
      </c>
      <c r="F49" s="165">
        <f t="shared" si="0"/>
        <v>4.1666666666666666E-3</v>
      </c>
      <c r="G49" s="174">
        <v>42786</v>
      </c>
    </row>
    <row r="50" spans="1:7" ht="15" customHeight="1" x14ac:dyDescent="0.25">
      <c r="A50" s="6">
        <v>39</v>
      </c>
      <c r="B50" s="173">
        <f t="shared" si="4"/>
        <v>71265.586956901869</v>
      </c>
      <c r="C50" s="173">
        <f t="shared" si="1"/>
        <v>296.93994565375777</v>
      </c>
      <c r="D50" s="173">
        <f t="shared" si="2"/>
        <v>3099.8821102682109</v>
      </c>
      <c r="E50" s="173">
        <f t="shared" si="5"/>
        <v>3396.8220559219685</v>
      </c>
      <c r="F50" s="165">
        <f t="shared" si="0"/>
        <v>4.1666666666666666E-3</v>
      </c>
      <c r="G50" s="174">
        <v>42814</v>
      </c>
    </row>
    <row r="51" spans="1:7" ht="15" customHeight="1" x14ac:dyDescent="0.25">
      <c r="A51" s="6">
        <v>40</v>
      </c>
      <c r="B51" s="173">
        <f t="shared" si="4"/>
        <v>68165.704846633656</v>
      </c>
      <c r="C51" s="173">
        <f t="shared" si="1"/>
        <v>284.02377019430691</v>
      </c>
      <c r="D51" s="173">
        <f t="shared" si="2"/>
        <v>3112.7982857276616</v>
      </c>
      <c r="E51" s="173">
        <f t="shared" si="5"/>
        <v>3396.8220559219685</v>
      </c>
      <c r="F51" s="165">
        <f t="shared" si="0"/>
        <v>4.1666666666666666E-3</v>
      </c>
      <c r="G51" s="174">
        <v>42845</v>
      </c>
    </row>
    <row r="52" spans="1:7" ht="15" customHeight="1" x14ac:dyDescent="0.25">
      <c r="A52" s="6">
        <v>41</v>
      </c>
      <c r="B52" s="173">
        <f t="shared" si="4"/>
        <v>65052.906560905998</v>
      </c>
      <c r="C52" s="173">
        <f t="shared" si="1"/>
        <v>271.05377733710833</v>
      </c>
      <c r="D52" s="173">
        <f t="shared" si="2"/>
        <v>3125.7682785848601</v>
      </c>
      <c r="E52" s="173">
        <f t="shared" si="5"/>
        <v>3396.8220559219685</v>
      </c>
      <c r="F52" s="165">
        <f>IF(B52&lt;=0,0,C52/B52)</f>
        <v>4.1666666666666666E-3</v>
      </c>
      <c r="G52" s="174">
        <v>42875</v>
      </c>
    </row>
    <row r="53" spans="1:7" ht="15" customHeight="1" x14ac:dyDescent="0.25">
      <c r="A53" s="6">
        <v>42</v>
      </c>
      <c r="B53" s="173">
        <f t="shared" si="4"/>
        <v>61927.138282321139</v>
      </c>
      <c r="C53" s="173">
        <f t="shared" si="1"/>
        <v>258.02974284300473</v>
      </c>
      <c r="D53" s="173">
        <f t="shared" si="2"/>
        <v>3138.7923130789636</v>
      </c>
      <c r="E53" s="173">
        <f t="shared" si="5"/>
        <v>3396.8220559219685</v>
      </c>
      <c r="F53" s="165">
        <f t="shared" ref="F53:F116" si="6">IF(B53&lt;=0,0,C53/B53)</f>
        <v>4.1666666666666666E-3</v>
      </c>
      <c r="G53" s="174">
        <v>42906</v>
      </c>
    </row>
    <row r="54" spans="1:7" ht="15" customHeight="1" x14ac:dyDescent="0.25">
      <c r="A54" s="6">
        <v>43</v>
      </c>
      <c r="B54" s="173">
        <f t="shared" si="4"/>
        <v>58788.345969242175</v>
      </c>
      <c r="C54" s="173">
        <f t="shared" si="1"/>
        <v>244.95144153850907</v>
      </c>
      <c r="D54" s="173">
        <f t="shared" si="2"/>
        <v>3151.8706143834593</v>
      </c>
      <c r="E54" s="173">
        <f t="shared" si="5"/>
        <v>3396.8220559219685</v>
      </c>
      <c r="F54" s="165">
        <f t="shared" si="6"/>
        <v>4.1666666666666666E-3</v>
      </c>
      <c r="G54" s="174">
        <v>42936</v>
      </c>
    </row>
    <row r="55" spans="1:7" ht="15" customHeight="1" x14ac:dyDescent="0.25">
      <c r="A55" s="6">
        <v>44</v>
      </c>
      <c r="B55" s="173">
        <f t="shared" si="4"/>
        <v>55636.475354858718</v>
      </c>
      <c r="C55" s="173">
        <f t="shared" si="1"/>
        <v>231.81864731191135</v>
      </c>
      <c r="D55" s="173">
        <f t="shared" si="2"/>
        <v>3165.0034086100572</v>
      </c>
      <c r="E55" s="173">
        <f t="shared" si="5"/>
        <v>3396.8220559219685</v>
      </c>
      <c r="F55" s="165">
        <f t="shared" si="6"/>
        <v>4.1666666666666675E-3</v>
      </c>
      <c r="G55" s="174">
        <v>42967</v>
      </c>
    </row>
    <row r="56" spans="1:7" ht="15" customHeight="1" x14ac:dyDescent="0.25">
      <c r="A56" s="6">
        <v>45</v>
      </c>
      <c r="B56" s="173">
        <f t="shared" si="4"/>
        <v>52471.471946248661</v>
      </c>
      <c r="C56" s="173">
        <f t="shared" si="1"/>
        <v>218.63113310936942</v>
      </c>
      <c r="D56" s="173">
        <f t="shared" si="2"/>
        <v>3178.1909228125992</v>
      </c>
      <c r="E56" s="173">
        <f t="shared" si="5"/>
        <v>3396.8220559219685</v>
      </c>
      <c r="F56" s="165">
        <f t="shared" si="6"/>
        <v>4.1666666666666666E-3</v>
      </c>
      <c r="G56" s="174">
        <v>42998</v>
      </c>
    </row>
    <row r="57" spans="1:7" ht="15" customHeight="1" x14ac:dyDescent="0.25">
      <c r="A57" s="6">
        <v>46</v>
      </c>
      <c r="B57" s="173">
        <f t="shared" si="4"/>
        <v>49293.281023436059</v>
      </c>
      <c r="C57" s="173">
        <f t="shared" si="1"/>
        <v>205.38867093098358</v>
      </c>
      <c r="D57" s="173">
        <f t="shared" si="2"/>
        <v>3191.4333849909849</v>
      </c>
      <c r="E57" s="173">
        <f t="shared" si="5"/>
        <v>3396.8220559219685</v>
      </c>
      <c r="F57" s="165">
        <f t="shared" si="6"/>
        <v>4.1666666666666666E-3</v>
      </c>
      <c r="G57" s="174">
        <v>43028</v>
      </c>
    </row>
    <row r="58" spans="1:7" ht="15" customHeight="1" x14ac:dyDescent="0.25">
      <c r="A58" s="6">
        <v>47</v>
      </c>
      <c r="B58" s="173">
        <f t="shared" si="4"/>
        <v>46101.847638445077</v>
      </c>
      <c r="C58" s="173">
        <f t="shared" si="1"/>
        <v>192.09103182685448</v>
      </c>
      <c r="D58" s="173">
        <f t="shared" si="2"/>
        <v>3204.7310240951142</v>
      </c>
      <c r="E58" s="173">
        <f t="shared" si="5"/>
        <v>3396.8220559219685</v>
      </c>
      <c r="F58" s="165">
        <f t="shared" si="6"/>
        <v>4.1666666666666666E-3</v>
      </c>
      <c r="G58" s="174">
        <v>43059</v>
      </c>
    </row>
    <row r="59" spans="1:7" ht="15" customHeight="1" x14ac:dyDescent="0.25">
      <c r="A59" s="6">
        <v>48</v>
      </c>
      <c r="B59" s="173">
        <f t="shared" si="4"/>
        <v>42897.116614349965</v>
      </c>
      <c r="C59" s="173">
        <f t="shared" si="1"/>
        <v>178.73798589312486</v>
      </c>
      <c r="D59" s="173">
        <f t="shared" si="2"/>
        <v>3218.0840700288436</v>
      </c>
      <c r="E59" s="173">
        <f t="shared" si="5"/>
        <v>3396.8220559219685</v>
      </c>
      <c r="F59" s="165">
        <f t="shared" si="6"/>
        <v>4.1666666666666666E-3</v>
      </c>
      <c r="G59" s="174">
        <v>43089</v>
      </c>
    </row>
    <row r="60" spans="1:7" ht="15" customHeight="1" x14ac:dyDescent="0.25">
      <c r="A60" s="6">
        <v>49</v>
      </c>
      <c r="B60" s="173">
        <f t="shared" si="4"/>
        <v>39679.032544321119</v>
      </c>
      <c r="C60" s="173">
        <f t="shared" si="1"/>
        <v>165.32930226800465</v>
      </c>
      <c r="D60" s="173">
        <f t="shared" si="2"/>
        <v>3231.492753653964</v>
      </c>
      <c r="E60" s="173">
        <f t="shared" si="5"/>
        <v>3396.8220559219685</v>
      </c>
      <c r="F60" s="165">
        <f t="shared" si="6"/>
        <v>4.1666666666666666E-3</v>
      </c>
      <c r="G60" s="174">
        <v>43120</v>
      </c>
    </row>
    <row r="61" spans="1:7" ht="15" customHeight="1" x14ac:dyDescent="0.25">
      <c r="A61" s="6">
        <v>50</v>
      </c>
      <c r="B61" s="173">
        <f t="shared" si="4"/>
        <v>36447.539790667157</v>
      </c>
      <c r="C61" s="173">
        <f t="shared" si="1"/>
        <v>151.86474912777982</v>
      </c>
      <c r="D61" s="173">
        <f t="shared" si="2"/>
        <v>3244.9573067941888</v>
      </c>
      <c r="E61" s="173">
        <f t="shared" si="5"/>
        <v>3396.8220559219685</v>
      </c>
      <c r="F61" s="165">
        <f t="shared" si="6"/>
        <v>4.1666666666666666E-3</v>
      </c>
      <c r="G61" s="174">
        <v>43151</v>
      </c>
    </row>
    <row r="62" spans="1:7" ht="15" customHeight="1" x14ac:dyDescent="0.25">
      <c r="A62" s="6">
        <v>51</v>
      </c>
      <c r="B62" s="173">
        <f t="shared" si="4"/>
        <v>33202.582483872968</v>
      </c>
      <c r="C62" s="173">
        <f t="shared" si="1"/>
        <v>138.34409368280404</v>
      </c>
      <c r="D62" s="173">
        <f t="shared" si="2"/>
        <v>3258.4779622391643</v>
      </c>
      <c r="E62" s="173">
        <f t="shared" si="5"/>
        <v>3396.8220559219685</v>
      </c>
      <c r="F62" s="165">
        <f t="shared" si="6"/>
        <v>4.1666666666666666E-3</v>
      </c>
      <c r="G62" s="174">
        <v>43179</v>
      </c>
    </row>
    <row r="63" spans="1:7" ht="15" customHeight="1" x14ac:dyDescent="0.25">
      <c r="A63" s="6">
        <v>52</v>
      </c>
      <c r="B63" s="173">
        <f t="shared" si="4"/>
        <v>29944.104521633803</v>
      </c>
      <c r="C63" s="173">
        <f t="shared" si="1"/>
        <v>124.76710217347417</v>
      </c>
      <c r="D63" s="173">
        <f t="shared" si="2"/>
        <v>3272.0549537484944</v>
      </c>
      <c r="E63" s="173">
        <f t="shared" si="5"/>
        <v>3396.8220559219685</v>
      </c>
      <c r="F63" s="165">
        <f t="shared" si="6"/>
        <v>4.1666666666666666E-3</v>
      </c>
      <c r="G63" s="174">
        <v>43210</v>
      </c>
    </row>
    <row r="64" spans="1:7" ht="15" customHeight="1" x14ac:dyDescent="0.25">
      <c r="A64" s="6">
        <v>53</v>
      </c>
      <c r="B64" s="173">
        <f t="shared" si="4"/>
        <v>26672.049567885308</v>
      </c>
      <c r="C64" s="173">
        <f t="shared" si="1"/>
        <v>111.13353986618878</v>
      </c>
      <c r="D64" s="173">
        <f t="shared" si="2"/>
        <v>3285.6885160557799</v>
      </c>
      <c r="E64" s="173">
        <f t="shared" si="5"/>
        <v>3396.8220559219685</v>
      </c>
      <c r="F64" s="165">
        <f t="shared" si="6"/>
        <v>4.1666666666666666E-3</v>
      </c>
      <c r="G64" s="174"/>
    </row>
    <row r="65" spans="1:7" ht="15" customHeight="1" x14ac:dyDescent="0.25">
      <c r="A65" s="6">
        <v>54</v>
      </c>
      <c r="B65" s="173">
        <f t="shared" si="4"/>
        <v>23386.361051829528</v>
      </c>
      <c r="C65" s="173">
        <f t="shared" si="1"/>
        <v>97.443171049289703</v>
      </c>
      <c r="D65" s="173">
        <f t="shared" si="2"/>
        <v>3299.378884872679</v>
      </c>
      <c r="E65" s="173">
        <f t="shared" si="5"/>
        <v>3396.8220559219685</v>
      </c>
      <c r="F65" s="165">
        <f t="shared" si="6"/>
        <v>4.1666666666666666E-3</v>
      </c>
      <c r="G65" s="174"/>
    </row>
    <row r="66" spans="1:7" ht="15" customHeight="1" x14ac:dyDescent="0.25">
      <c r="A66" s="6">
        <v>55</v>
      </c>
      <c r="B66" s="173">
        <f t="shared" si="4"/>
        <v>20086.982166956848</v>
      </c>
      <c r="C66" s="173">
        <f t="shared" si="1"/>
        <v>83.69575902898687</v>
      </c>
      <c r="D66" s="173">
        <f t="shared" si="2"/>
        <v>3313.1262968929818</v>
      </c>
      <c r="E66" s="173">
        <f t="shared" si="5"/>
        <v>3396.8220559219685</v>
      </c>
      <c r="F66" s="165">
        <f t="shared" si="6"/>
        <v>4.1666666666666666E-3</v>
      </c>
      <c r="G66" s="174"/>
    </row>
    <row r="67" spans="1:7" ht="15" customHeight="1" x14ac:dyDescent="0.25">
      <c r="A67" s="6">
        <v>56</v>
      </c>
      <c r="B67" s="173">
        <f t="shared" si="4"/>
        <v>16773.855870063868</v>
      </c>
      <c r="C67" s="173">
        <f t="shared" si="1"/>
        <v>69.891066125266121</v>
      </c>
      <c r="D67" s="173">
        <f t="shared" si="2"/>
        <v>3326.9309897967023</v>
      </c>
      <c r="E67" s="173">
        <f t="shared" si="5"/>
        <v>3396.8220559219685</v>
      </c>
      <c r="F67" s="165">
        <f t="shared" si="6"/>
        <v>4.1666666666666666E-3</v>
      </c>
      <c r="G67" s="174"/>
    </row>
    <row r="68" spans="1:7" ht="15" customHeight="1" x14ac:dyDescent="0.25">
      <c r="A68" s="6">
        <v>57</v>
      </c>
      <c r="B68" s="173">
        <f t="shared" si="4"/>
        <v>13446.924880267165</v>
      </c>
      <c r="C68" s="173">
        <f t="shared" si="1"/>
        <v>56.028853667779849</v>
      </c>
      <c r="D68" s="173">
        <f t="shared" si="2"/>
        <v>3340.7932022541886</v>
      </c>
      <c r="E68" s="173">
        <f t="shared" si="5"/>
        <v>3396.8220559219685</v>
      </c>
      <c r="F68" s="165">
        <f t="shared" si="6"/>
        <v>4.1666666666666666E-3</v>
      </c>
      <c r="G68" s="174"/>
    </row>
    <row r="69" spans="1:7" ht="15" customHeight="1" x14ac:dyDescent="0.25">
      <c r="A69" s="6">
        <v>58</v>
      </c>
      <c r="B69" s="173">
        <f t="shared" si="4"/>
        <v>10106.131678012976</v>
      </c>
      <c r="C69" s="173">
        <f t="shared" si="1"/>
        <v>42.108881991720736</v>
      </c>
      <c r="D69" s="173">
        <f t="shared" si="2"/>
        <v>3354.7131739302476</v>
      </c>
      <c r="E69" s="173">
        <f t="shared" si="5"/>
        <v>3396.8220559219685</v>
      </c>
      <c r="F69" s="165">
        <f t="shared" si="6"/>
        <v>4.1666666666666666E-3</v>
      </c>
      <c r="G69" s="174"/>
    </row>
    <row r="70" spans="1:7" ht="15" customHeight="1" x14ac:dyDescent="0.25">
      <c r="A70" s="6">
        <v>59</v>
      </c>
      <c r="B70" s="173">
        <f t="shared" si="4"/>
        <v>6751.4185040827288</v>
      </c>
      <c r="C70" s="173">
        <f t="shared" si="1"/>
        <v>28.130910433678036</v>
      </c>
      <c r="D70" s="173">
        <f t="shared" si="2"/>
        <v>3368.6911454882907</v>
      </c>
      <c r="E70" s="173">
        <f t="shared" si="5"/>
        <v>3396.8220559219685</v>
      </c>
      <c r="F70" s="165">
        <f t="shared" si="6"/>
        <v>4.1666666666666666E-3</v>
      </c>
      <c r="G70" s="174"/>
    </row>
    <row r="71" spans="1:7" ht="15" customHeight="1" x14ac:dyDescent="0.25">
      <c r="A71" s="6">
        <v>60</v>
      </c>
      <c r="B71" s="173">
        <f t="shared" si="4"/>
        <v>3382.7273585944381</v>
      </c>
      <c r="C71" s="173">
        <f t="shared" si="1"/>
        <v>14.094697327476824</v>
      </c>
      <c r="D71" s="173">
        <f t="shared" si="2"/>
        <v>3382.7273585944918</v>
      </c>
      <c r="E71" s="173">
        <f t="shared" si="5"/>
        <v>3396.8220559219685</v>
      </c>
      <c r="F71" s="165">
        <f t="shared" si="6"/>
        <v>4.1666666666666666E-3</v>
      </c>
      <c r="G71" s="174"/>
    </row>
    <row r="72" spans="1:7" ht="15" customHeight="1" x14ac:dyDescent="0.25">
      <c r="A72" s="6">
        <v>61</v>
      </c>
      <c r="B72" s="173">
        <f t="shared" si="4"/>
        <v>-5.3660187404602766E-11</v>
      </c>
      <c r="C72" s="173">
        <f t="shared" si="1"/>
        <v>-2.2358411418584485E-13</v>
      </c>
      <c r="D72" s="173">
        <f t="shared" si="2"/>
        <v>2.2358411418584485E-13</v>
      </c>
      <c r="E72" s="173">
        <f t="shared" si="5"/>
        <v>0</v>
      </c>
      <c r="F72" s="165">
        <f t="shared" si="6"/>
        <v>0</v>
      </c>
      <c r="G72" s="174"/>
    </row>
    <row r="73" spans="1:7" ht="15" customHeight="1" x14ac:dyDescent="0.25">
      <c r="A73" s="6">
        <v>62</v>
      </c>
      <c r="B73" s="173">
        <f t="shared" si="4"/>
        <v>0</v>
      </c>
      <c r="C73" s="173">
        <f t="shared" si="1"/>
        <v>0</v>
      </c>
      <c r="D73" s="173">
        <f t="shared" si="2"/>
        <v>0</v>
      </c>
      <c r="E73" s="173">
        <f t="shared" si="5"/>
        <v>0</v>
      </c>
      <c r="F73" s="165">
        <f t="shared" si="6"/>
        <v>0</v>
      </c>
      <c r="G73" s="174"/>
    </row>
    <row r="74" spans="1:7" ht="15" customHeight="1" x14ac:dyDescent="0.25">
      <c r="A74" s="6">
        <v>63</v>
      </c>
      <c r="B74" s="173">
        <f t="shared" si="4"/>
        <v>0</v>
      </c>
      <c r="C74" s="173">
        <f t="shared" si="1"/>
        <v>0</v>
      </c>
      <c r="D74" s="173">
        <f t="shared" si="2"/>
        <v>0</v>
      </c>
      <c r="E74" s="173">
        <f t="shared" si="5"/>
        <v>0</v>
      </c>
      <c r="F74" s="165">
        <f t="shared" si="6"/>
        <v>0</v>
      </c>
      <c r="G74" s="174"/>
    </row>
    <row r="75" spans="1:7" ht="15" customHeight="1" x14ac:dyDescent="0.25">
      <c r="A75" s="6">
        <v>64</v>
      </c>
      <c r="B75" s="173">
        <f t="shared" si="4"/>
        <v>0</v>
      </c>
      <c r="C75" s="173">
        <f t="shared" si="1"/>
        <v>0</v>
      </c>
      <c r="D75" s="173">
        <f t="shared" si="2"/>
        <v>0</v>
      </c>
      <c r="E75" s="173">
        <f t="shared" si="5"/>
        <v>0</v>
      </c>
      <c r="F75" s="165">
        <f t="shared" si="6"/>
        <v>0</v>
      </c>
      <c r="G75" s="174"/>
    </row>
    <row r="76" spans="1:7" ht="15" customHeight="1" x14ac:dyDescent="0.25">
      <c r="A76" s="6">
        <v>65</v>
      </c>
      <c r="B76" s="173">
        <f t="shared" si="4"/>
        <v>0</v>
      </c>
      <c r="C76" s="173">
        <f t="shared" si="1"/>
        <v>0</v>
      </c>
      <c r="D76" s="173">
        <f t="shared" si="2"/>
        <v>0</v>
      </c>
      <c r="E76" s="173">
        <f t="shared" si="5"/>
        <v>0</v>
      </c>
      <c r="F76" s="165">
        <f t="shared" si="6"/>
        <v>0</v>
      </c>
      <c r="G76" s="174"/>
    </row>
    <row r="77" spans="1:7" ht="15" customHeight="1" x14ac:dyDescent="0.25">
      <c r="A77" s="6">
        <v>66</v>
      </c>
      <c r="B77" s="173">
        <f t="shared" si="4"/>
        <v>0</v>
      </c>
      <c r="C77" s="173">
        <f t="shared" ref="C77:C140" si="7">B77*$C$3/$C$4/100</f>
        <v>0</v>
      </c>
      <c r="D77" s="173">
        <f t="shared" ref="D77:D140" si="8">E77-C77</f>
        <v>0</v>
      </c>
      <c r="E77" s="173">
        <f t="shared" si="5"/>
        <v>0</v>
      </c>
      <c r="F77" s="165">
        <f t="shared" si="6"/>
        <v>0</v>
      </c>
      <c r="G77" s="174"/>
    </row>
    <row r="78" spans="1:7" ht="15" customHeight="1" x14ac:dyDescent="0.25">
      <c r="A78" s="6">
        <v>67</v>
      </c>
      <c r="B78" s="173">
        <f t="shared" ref="B78:B141" si="9">IF(B77&lt;=0.001,0,B77-D77)</f>
        <v>0</v>
      </c>
      <c r="C78" s="173">
        <f t="shared" si="7"/>
        <v>0</v>
      </c>
      <c r="D78" s="173">
        <f t="shared" si="8"/>
        <v>0</v>
      </c>
      <c r="E78" s="173">
        <f t="shared" si="5"/>
        <v>0</v>
      </c>
      <c r="F78" s="165">
        <f t="shared" si="6"/>
        <v>0</v>
      </c>
      <c r="G78" s="174"/>
    </row>
    <row r="79" spans="1:7" ht="15" customHeight="1" x14ac:dyDescent="0.25">
      <c r="A79" s="6">
        <v>68</v>
      </c>
      <c r="B79" s="173">
        <f t="shared" si="9"/>
        <v>0</v>
      </c>
      <c r="C79" s="173">
        <f t="shared" si="7"/>
        <v>0</v>
      </c>
      <c r="D79" s="173">
        <f t="shared" si="8"/>
        <v>0</v>
      </c>
      <c r="E79" s="173">
        <f t="shared" si="5"/>
        <v>0</v>
      </c>
      <c r="F79" s="165">
        <f t="shared" si="6"/>
        <v>0</v>
      </c>
      <c r="G79" s="174"/>
    </row>
    <row r="80" spans="1:7" ht="15" customHeight="1" x14ac:dyDescent="0.25">
      <c r="A80" s="6">
        <v>69</v>
      </c>
      <c r="B80" s="173">
        <f t="shared" si="9"/>
        <v>0</v>
      </c>
      <c r="C80" s="173">
        <f t="shared" si="7"/>
        <v>0</v>
      </c>
      <c r="D80" s="173">
        <f t="shared" si="8"/>
        <v>0</v>
      </c>
      <c r="E80" s="173">
        <f t="shared" si="5"/>
        <v>0</v>
      </c>
      <c r="F80" s="165">
        <f t="shared" si="6"/>
        <v>0</v>
      </c>
      <c r="G80" s="174"/>
    </row>
    <row r="81" spans="1:7" ht="15" customHeight="1" x14ac:dyDescent="0.25">
      <c r="A81" s="6">
        <v>70</v>
      </c>
      <c r="B81" s="173">
        <f t="shared" si="9"/>
        <v>0</v>
      </c>
      <c r="C81" s="173">
        <f t="shared" si="7"/>
        <v>0</v>
      </c>
      <c r="D81" s="173">
        <f t="shared" si="8"/>
        <v>0</v>
      </c>
      <c r="E81" s="173">
        <f t="shared" si="5"/>
        <v>0</v>
      </c>
      <c r="F81" s="165">
        <f t="shared" si="6"/>
        <v>0</v>
      </c>
      <c r="G81" s="174"/>
    </row>
    <row r="82" spans="1:7" ht="15" customHeight="1" x14ac:dyDescent="0.25">
      <c r="A82" s="6">
        <v>71</v>
      </c>
      <c r="B82" s="173">
        <f t="shared" si="9"/>
        <v>0</v>
      </c>
      <c r="C82" s="173">
        <f t="shared" si="7"/>
        <v>0</v>
      </c>
      <c r="D82" s="173">
        <f t="shared" si="8"/>
        <v>0</v>
      </c>
      <c r="E82" s="173">
        <f t="shared" si="5"/>
        <v>0</v>
      </c>
      <c r="F82" s="165">
        <f t="shared" si="6"/>
        <v>0</v>
      </c>
      <c r="G82" s="174"/>
    </row>
    <row r="83" spans="1:7" ht="15" customHeight="1" x14ac:dyDescent="0.25">
      <c r="A83" s="6">
        <v>72</v>
      </c>
      <c r="B83" s="173">
        <f t="shared" si="9"/>
        <v>0</v>
      </c>
      <c r="C83" s="173">
        <f t="shared" si="7"/>
        <v>0</v>
      </c>
      <c r="D83" s="173">
        <f t="shared" si="8"/>
        <v>0</v>
      </c>
      <c r="E83" s="173">
        <f t="shared" si="5"/>
        <v>0</v>
      </c>
      <c r="F83" s="165">
        <f t="shared" si="6"/>
        <v>0</v>
      </c>
      <c r="G83" s="174"/>
    </row>
    <row r="84" spans="1:7" ht="15" customHeight="1" x14ac:dyDescent="0.25">
      <c r="A84" s="6">
        <v>73</v>
      </c>
      <c r="B84" s="173">
        <f t="shared" si="9"/>
        <v>0</v>
      </c>
      <c r="C84" s="173">
        <f t="shared" si="7"/>
        <v>0</v>
      </c>
      <c r="D84" s="173">
        <f t="shared" si="8"/>
        <v>0</v>
      </c>
      <c r="E84" s="173">
        <f t="shared" si="5"/>
        <v>0</v>
      </c>
      <c r="F84" s="165">
        <f t="shared" si="6"/>
        <v>0</v>
      </c>
      <c r="G84" s="174"/>
    </row>
    <row r="85" spans="1:7" ht="15" customHeight="1" x14ac:dyDescent="0.25">
      <c r="A85" s="6">
        <v>74</v>
      </c>
      <c r="B85" s="173">
        <f t="shared" si="9"/>
        <v>0</v>
      </c>
      <c r="C85" s="173">
        <f t="shared" si="7"/>
        <v>0</v>
      </c>
      <c r="D85" s="173">
        <f t="shared" si="8"/>
        <v>0</v>
      </c>
      <c r="E85" s="173">
        <f t="shared" si="5"/>
        <v>0</v>
      </c>
      <c r="F85" s="165">
        <f t="shared" si="6"/>
        <v>0</v>
      </c>
      <c r="G85" s="174"/>
    </row>
    <row r="86" spans="1:7" ht="15" customHeight="1" x14ac:dyDescent="0.25">
      <c r="A86" s="6">
        <v>75</v>
      </c>
      <c r="B86" s="173">
        <f t="shared" si="9"/>
        <v>0</v>
      </c>
      <c r="C86" s="173">
        <f t="shared" si="7"/>
        <v>0</v>
      </c>
      <c r="D86" s="173">
        <f t="shared" si="8"/>
        <v>0</v>
      </c>
      <c r="E86" s="173">
        <f t="shared" si="5"/>
        <v>0</v>
      </c>
      <c r="F86" s="165">
        <f t="shared" si="6"/>
        <v>0</v>
      </c>
      <c r="G86" s="174"/>
    </row>
    <row r="87" spans="1:7" ht="15" customHeight="1" x14ac:dyDescent="0.25">
      <c r="A87" s="6">
        <v>76</v>
      </c>
      <c r="B87" s="173">
        <f t="shared" si="9"/>
        <v>0</v>
      </c>
      <c r="C87" s="173">
        <f t="shared" si="7"/>
        <v>0</v>
      </c>
      <c r="D87" s="173">
        <f t="shared" si="8"/>
        <v>0</v>
      </c>
      <c r="E87" s="173">
        <f t="shared" ref="E87:E150" si="10">IF(B87&lt;=0.001,0,E86)</f>
        <v>0</v>
      </c>
      <c r="F87" s="165">
        <f t="shared" si="6"/>
        <v>0</v>
      </c>
      <c r="G87" s="174"/>
    </row>
    <row r="88" spans="1:7" ht="15" customHeight="1" x14ac:dyDescent="0.25">
      <c r="A88" s="6">
        <v>77</v>
      </c>
      <c r="B88" s="173">
        <f t="shared" si="9"/>
        <v>0</v>
      </c>
      <c r="C88" s="173">
        <f t="shared" si="7"/>
        <v>0</v>
      </c>
      <c r="D88" s="173">
        <f t="shared" si="8"/>
        <v>0</v>
      </c>
      <c r="E88" s="173">
        <f t="shared" si="10"/>
        <v>0</v>
      </c>
      <c r="F88" s="165">
        <f t="shared" si="6"/>
        <v>0</v>
      </c>
      <c r="G88" s="174"/>
    </row>
    <row r="89" spans="1:7" ht="15" customHeight="1" x14ac:dyDescent="0.25">
      <c r="A89" s="6">
        <v>78</v>
      </c>
      <c r="B89" s="173">
        <f t="shared" si="9"/>
        <v>0</v>
      </c>
      <c r="C89" s="173">
        <f t="shared" si="7"/>
        <v>0</v>
      </c>
      <c r="D89" s="173">
        <f t="shared" si="8"/>
        <v>0</v>
      </c>
      <c r="E89" s="173">
        <f t="shared" si="10"/>
        <v>0</v>
      </c>
      <c r="F89" s="165">
        <f t="shared" si="6"/>
        <v>0</v>
      </c>
      <c r="G89" s="174"/>
    </row>
    <row r="90" spans="1:7" ht="15" customHeight="1" x14ac:dyDescent="0.25">
      <c r="A90" s="6">
        <v>79</v>
      </c>
      <c r="B90" s="173">
        <f t="shared" si="9"/>
        <v>0</v>
      </c>
      <c r="C90" s="173">
        <f t="shared" si="7"/>
        <v>0</v>
      </c>
      <c r="D90" s="173">
        <f t="shared" si="8"/>
        <v>0</v>
      </c>
      <c r="E90" s="173">
        <f t="shared" si="10"/>
        <v>0</v>
      </c>
      <c r="F90" s="165">
        <f t="shared" si="6"/>
        <v>0</v>
      </c>
      <c r="G90" s="174"/>
    </row>
    <row r="91" spans="1:7" ht="15" customHeight="1" x14ac:dyDescent="0.25">
      <c r="A91" s="6">
        <v>80</v>
      </c>
      <c r="B91" s="173">
        <f t="shared" si="9"/>
        <v>0</v>
      </c>
      <c r="C91" s="173">
        <f t="shared" si="7"/>
        <v>0</v>
      </c>
      <c r="D91" s="173">
        <f t="shared" si="8"/>
        <v>0</v>
      </c>
      <c r="E91" s="173">
        <f t="shared" si="10"/>
        <v>0</v>
      </c>
      <c r="F91" s="165">
        <f t="shared" si="6"/>
        <v>0</v>
      </c>
      <c r="G91" s="174"/>
    </row>
    <row r="92" spans="1:7" ht="15" customHeight="1" x14ac:dyDescent="0.25">
      <c r="A92" s="6">
        <v>81</v>
      </c>
      <c r="B92" s="173">
        <f t="shared" si="9"/>
        <v>0</v>
      </c>
      <c r="C92" s="173">
        <f t="shared" si="7"/>
        <v>0</v>
      </c>
      <c r="D92" s="173">
        <f t="shared" si="8"/>
        <v>0</v>
      </c>
      <c r="E92" s="173">
        <f t="shared" si="10"/>
        <v>0</v>
      </c>
      <c r="F92" s="165">
        <f t="shared" si="6"/>
        <v>0</v>
      </c>
      <c r="G92" s="174"/>
    </row>
    <row r="93" spans="1:7" ht="15" customHeight="1" x14ac:dyDescent="0.25">
      <c r="A93" s="6">
        <v>82</v>
      </c>
      <c r="B93" s="173">
        <f t="shared" si="9"/>
        <v>0</v>
      </c>
      <c r="C93" s="173">
        <f t="shared" si="7"/>
        <v>0</v>
      </c>
      <c r="D93" s="173">
        <f t="shared" si="8"/>
        <v>0</v>
      </c>
      <c r="E93" s="173">
        <f t="shared" si="10"/>
        <v>0</v>
      </c>
      <c r="F93" s="165">
        <f t="shared" si="6"/>
        <v>0</v>
      </c>
      <c r="G93" s="174"/>
    </row>
    <row r="94" spans="1:7" ht="15" customHeight="1" x14ac:dyDescent="0.25">
      <c r="A94" s="6">
        <v>83</v>
      </c>
      <c r="B94" s="173">
        <f t="shared" si="9"/>
        <v>0</v>
      </c>
      <c r="C94" s="173">
        <f t="shared" si="7"/>
        <v>0</v>
      </c>
      <c r="D94" s="173">
        <f t="shared" si="8"/>
        <v>0</v>
      </c>
      <c r="E94" s="173">
        <f t="shared" si="10"/>
        <v>0</v>
      </c>
      <c r="F94" s="165">
        <f t="shared" si="6"/>
        <v>0</v>
      </c>
      <c r="G94" s="174"/>
    </row>
    <row r="95" spans="1:7" ht="15" customHeight="1" x14ac:dyDescent="0.25">
      <c r="A95" s="6">
        <v>84</v>
      </c>
      <c r="B95" s="173">
        <f t="shared" si="9"/>
        <v>0</v>
      </c>
      <c r="C95" s="173">
        <f t="shared" si="7"/>
        <v>0</v>
      </c>
      <c r="D95" s="173">
        <f t="shared" si="8"/>
        <v>0</v>
      </c>
      <c r="E95" s="173">
        <f t="shared" si="10"/>
        <v>0</v>
      </c>
      <c r="F95" s="165">
        <f t="shared" si="6"/>
        <v>0</v>
      </c>
      <c r="G95" s="174"/>
    </row>
    <row r="96" spans="1:7" ht="15" customHeight="1" x14ac:dyDescent="0.25">
      <c r="A96" s="6">
        <v>85</v>
      </c>
      <c r="B96" s="173">
        <f t="shared" si="9"/>
        <v>0</v>
      </c>
      <c r="C96" s="173">
        <f t="shared" si="7"/>
        <v>0</v>
      </c>
      <c r="D96" s="173">
        <f t="shared" si="8"/>
        <v>0</v>
      </c>
      <c r="E96" s="173">
        <f t="shared" si="10"/>
        <v>0</v>
      </c>
      <c r="F96" s="165">
        <f t="shared" si="6"/>
        <v>0</v>
      </c>
      <c r="G96" s="174"/>
    </row>
    <row r="97" spans="1:7" ht="15" customHeight="1" x14ac:dyDescent="0.25">
      <c r="A97" s="6">
        <v>86</v>
      </c>
      <c r="B97" s="173">
        <f t="shared" si="9"/>
        <v>0</v>
      </c>
      <c r="C97" s="173">
        <f t="shared" si="7"/>
        <v>0</v>
      </c>
      <c r="D97" s="173">
        <f t="shared" si="8"/>
        <v>0</v>
      </c>
      <c r="E97" s="173">
        <f t="shared" si="10"/>
        <v>0</v>
      </c>
      <c r="F97" s="165">
        <f t="shared" si="6"/>
        <v>0</v>
      </c>
      <c r="G97" s="174"/>
    </row>
    <row r="98" spans="1:7" ht="15" customHeight="1" x14ac:dyDescent="0.25">
      <c r="A98" s="6">
        <v>87</v>
      </c>
      <c r="B98" s="173">
        <f t="shared" si="9"/>
        <v>0</v>
      </c>
      <c r="C98" s="173">
        <f t="shared" si="7"/>
        <v>0</v>
      </c>
      <c r="D98" s="173">
        <f t="shared" si="8"/>
        <v>0</v>
      </c>
      <c r="E98" s="173">
        <f t="shared" si="10"/>
        <v>0</v>
      </c>
      <c r="F98" s="165">
        <f t="shared" si="6"/>
        <v>0</v>
      </c>
      <c r="G98" s="174"/>
    </row>
    <row r="99" spans="1:7" ht="15" customHeight="1" x14ac:dyDescent="0.25">
      <c r="A99" s="6">
        <v>88</v>
      </c>
      <c r="B99" s="173">
        <f t="shared" si="9"/>
        <v>0</v>
      </c>
      <c r="C99" s="173">
        <f t="shared" si="7"/>
        <v>0</v>
      </c>
      <c r="D99" s="173">
        <f t="shared" si="8"/>
        <v>0</v>
      </c>
      <c r="E99" s="173">
        <f t="shared" si="10"/>
        <v>0</v>
      </c>
      <c r="F99" s="165">
        <f t="shared" si="6"/>
        <v>0</v>
      </c>
      <c r="G99" s="174"/>
    </row>
    <row r="100" spans="1:7" ht="15" customHeight="1" x14ac:dyDescent="0.25">
      <c r="A100" s="6">
        <v>89</v>
      </c>
      <c r="B100" s="173">
        <f t="shared" si="9"/>
        <v>0</v>
      </c>
      <c r="C100" s="173">
        <f t="shared" si="7"/>
        <v>0</v>
      </c>
      <c r="D100" s="173">
        <f t="shared" si="8"/>
        <v>0</v>
      </c>
      <c r="E100" s="173">
        <f t="shared" si="10"/>
        <v>0</v>
      </c>
      <c r="F100" s="165">
        <f t="shared" si="6"/>
        <v>0</v>
      </c>
      <c r="G100" s="174"/>
    </row>
    <row r="101" spans="1:7" ht="15" customHeight="1" x14ac:dyDescent="0.25">
      <c r="A101" s="6">
        <v>90</v>
      </c>
      <c r="B101" s="173">
        <f t="shared" si="9"/>
        <v>0</v>
      </c>
      <c r="C101" s="173">
        <f t="shared" si="7"/>
        <v>0</v>
      </c>
      <c r="D101" s="173">
        <f t="shared" si="8"/>
        <v>0</v>
      </c>
      <c r="E101" s="173">
        <f t="shared" si="10"/>
        <v>0</v>
      </c>
      <c r="F101" s="165">
        <f t="shared" si="6"/>
        <v>0</v>
      </c>
      <c r="G101" s="174"/>
    </row>
    <row r="102" spans="1:7" ht="15" customHeight="1" x14ac:dyDescent="0.25">
      <c r="A102" s="6">
        <v>91</v>
      </c>
      <c r="B102" s="173">
        <f t="shared" si="9"/>
        <v>0</v>
      </c>
      <c r="C102" s="173">
        <f t="shared" si="7"/>
        <v>0</v>
      </c>
      <c r="D102" s="173">
        <f t="shared" si="8"/>
        <v>0</v>
      </c>
      <c r="E102" s="173">
        <f t="shared" si="10"/>
        <v>0</v>
      </c>
      <c r="F102" s="165">
        <f t="shared" si="6"/>
        <v>0</v>
      </c>
      <c r="G102" s="174"/>
    </row>
    <row r="103" spans="1:7" ht="15" customHeight="1" x14ac:dyDescent="0.25">
      <c r="A103" s="6">
        <v>92</v>
      </c>
      <c r="B103" s="173">
        <f t="shared" si="9"/>
        <v>0</v>
      </c>
      <c r="C103" s="173">
        <f t="shared" si="7"/>
        <v>0</v>
      </c>
      <c r="D103" s="173">
        <f t="shared" si="8"/>
        <v>0</v>
      </c>
      <c r="E103" s="173">
        <f t="shared" si="10"/>
        <v>0</v>
      </c>
      <c r="F103" s="165">
        <f t="shared" si="6"/>
        <v>0</v>
      </c>
      <c r="G103" s="174"/>
    </row>
    <row r="104" spans="1:7" ht="15" customHeight="1" x14ac:dyDescent="0.25">
      <c r="A104" s="6">
        <v>93</v>
      </c>
      <c r="B104" s="173">
        <f t="shared" si="9"/>
        <v>0</v>
      </c>
      <c r="C104" s="173">
        <f t="shared" si="7"/>
        <v>0</v>
      </c>
      <c r="D104" s="173">
        <f t="shared" si="8"/>
        <v>0</v>
      </c>
      <c r="E104" s="173">
        <f t="shared" si="10"/>
        <v>0</v>
      </c>
      <c r="F104" s="165">
        <f t="shared" si="6"/>
        <v>0</v>
      </c>
      <c r="G104" s="174"/>
    </row>
    <row r="105" spans="1:7" ht="15" customHeight="1" x14ac:dyDescent="0.25">
      <c r="A105" s="6">
        <v>94</v>
      </c>
      <c r="B105" s="173">
        <f t="shared" si="9"/>
        <v>0</v>
      </c>
      <c r="C105" s="173">
        <f t="shared" si="7"/>
        <v>0</v>
      </c>
      <c r="D105" s="173">
        <f t="shared" si="8"/>
        <v>0</v>
      </c>
      <c r="E105" s="173">
        <f t="shared" si="10"/>
        <v>0</v>
      </c>
      <c r="F105" s="165">
        <f t="shared" si="6"/>
        <v>0</v>
      </c>
      <c r="G105" s="174"/>
    </row>
    <row r="106" spans="1:7" ht="15" customHeight="1" x14ac:dyDescent="0.25">
      <c r="A106" s="6">
        <v>95</v>
      </c>
      <c r="B106" s="173">
        <f t="shared" si="9"/>
        <v>0</v>
      </c>
      <c r="C106" s="173">
        <f t="shared" si="7"/>
        <v>0</v>
      </c>
      <c r="D106" s="173">
        <f t="shared" si="8"/>
        <v>0</v>
      </c>
      <c r="E106" s="173">
        <f t="shared" si="10"/>
        <v>0</v>
      </c>
      <c r="F106" s="165">
        <f t="shared" si="6"/>
        <v>0</v>
      </c>
      <c r="G106" s="174"/>
    </row>
    <row r="107" spans="1:7" ht="15" customHeight="1" x14ac:dyDescent="0.25">
      <c r="A107" s="6">
        <v>96</v>
      </c>
      <c r="B107" s="173">
        <f t="shared" si="9"/>
        <v>0</v>
      </c>
      <c r="C107" s="173">
        <f t="shared" si="7"/>
        <v>0</v>
      </c>
      <c r="D107" s="173">
        <f t="shared" si="8"/>
        <v>0</v>
      </c>
      <c r="E107" s="173">
        <f t="shared" si="10"/>
        <v>0</v>
      </c>
      <c r="F107" s="165">
        <f t="shared" si="6"/>
        <v>0</v>
      </c>
      <c r="G107" s="174"/>
    </row>
    <row r="108" spans="1:7" ht="15" customHeight="1" x14ac:dyDescent="0.25">
      <c r="A108" s="6">
        <v>97</v>
      </c>
      <c r="B108" s="173">
        <f t="shared" si="9"/>
        <v>0</v>
      </c>
      <c r="C108" s="173">
        <f t="shared" si="7"/>
        <v>0</v>
      </c>
      <c r="D108" s="173">
        <f t="shared" si="8"/>
        <v>0</v>
      </c>
      <c r="E108" s="173">
        <f t="shared" si="10"/>
        <v>0</v>
      </c>
      <c r="F108" s="165">
        <f t="shared" si="6"/>
        <v>0</v>
      </c>
      <c r="G108" s="174"/>
    </row>
    <row r="109" spans="1:7" ht="15" customHeight="1" x14ac:dyDescent="0.25">
      <c r="A109" s="6">
        <v>98</v>
      </c>
      <c r="B109" s="173">
        <f t="shared" si="9"/>
        <v>0</v>
      </c>
      <c r="C109" s="173">
        <f t="shared" si="7"/>
        <v>0</v>
      </c>
      <c r="D109" s="173">
        <f t="shared" si="8"/>
        <v>0</v>
      </c>
      <c r="E109" s="173">
        <f t="shared" si="10"/>
        <v>0</v>
      </c>
      <c r="F109" s="165">
        <f t="shared" si="6"/>
        <v>0</v>
      </c>
      <c r="G109" s="174"/>
    </row>
    <row r="110" spans="1:7" ht="15" customHeight="1" x14ac:dyDescent="0.25">
      <c r="A110" s="6">
        <v>99</v>
      </c>
      <c r="B110" s="173">
        <f t="shared" si="9"/>
        <v>0</v>
      </c>
      <c r="C110" s="173">
        <f t="shared" si="7"/>
        <v>0</v>
      </c>
      <c r="D110" s="173">
        <f t="shared" si="8"/>
        <v>0</v>
      </c>
      <c r="E110" s="173">
        <f t="shared" si="10"/>
        <v>0</v>
      </c>
      <c r="F110" s="165">
        <f t="shared" si="6"/>
        <v>0</v>
      </c>
      <c r="G110" s="174"/>
    </row>
    <row r="111" spans="1:7" ht="15" customHeight="1" x14ac:dyDescent="0.25">
      <c r="A111" s="6">
        <v>100</v>
      </c>
      <c r="B111" s="173">
        <f t="shared" si="9"/>
        <v>0</v>
      </c>
      <c r="C111" s="173">
        <f t="shared" si="7"/>
        <v>0</v>
      </c>
      <c r="D111" s="173">
        <f t="shared" si="8"/>
        <v>0</v>
      </c>
      <c r="E111" s="173">
        <f t="shared" si="10"/>
        <v>0</v>
      </c>
      <c r="F111" s="165">
        <f t="shared" si="6"/>
        <v>0</v>
      </c>
      <c r="G111" s="174"/>
    </row>
    <row r="112" spans="1:7" ht="15" customHeight="1" x14ac:dyDescent="0.25">
      <c r="A112" s="6">
        <v>101</v>
      </c>
      <c r="B112" s="173">
        <f t="shared" si="9"/>
        <v>0</v>
      </c>
      <c r="C112" s="173">
        <f t="shared" si="7"/>
        <v>0</v>
      </c>
      <c r="D112" s="173">
        <f t="shared" si="8"/>
        <v>0</v>
      </c>
      <c r="E112" s="173">
        <f t="shared" si="10"/>
        <v>0</v>
      </c>
      <c r="F112" s="165">
        <f t="shared" si="6"/>
        <v>0</v>
      </c>
      <c r="G112" s="174"/>
    </row>
    <row r="113" spans="1:7" ht="15" customHeight="1" x14ac:dyDescent="0.25">
      <c r="A113" s="6">
        <v>102</v>
      </c>
      <c r="B113" s="173">
        <f t="shared" si="9"/>
        <v>0</v>
      </c>
      <c r="C113" s="173">
        <f t="shared" si="7"/>
        <v>0</v>
      </c>
      <c r="D113" s="173">
        <f t="shared" si="8"/>
        <v>0</v>
      </c>
      <c r="E113" s="173">
        <f t="shared" si="10"/>
        <v>0</v>
      </c>
      <c r="F113" s="165">
        <f t="shared" si="6"/>
        <v>0</v>
      </c>
      <c r="G113" s="174"/>
    </row>
    <row r="114" spans="1:7" ht="15" customHeight="1" x14ac:dyDescent="0.25">
      <c r="A114" s="6">
        <v>103</v>
      </c>
      <c r="B114" s="173">
        <f t="shared" si="9"/>
        <v>0</v>
      </c>
      <c r="C114" s="173">
        <f t="shared" si="7"/>
        <v>0</v>
      </c>
      <c r="D114" s="173">
        <f t="shared" si="8"/>
        <v>0</v>
      </c>
      <c r="E114" s="173">
        <f t="shared" si="10"/>
        <v>0</v>
      </c>
      <c r="F114" s="165">
        <f t="shared" si="6"/>
        <v>0</v>
      </c>
      <c r="G114" s="174"/>
    </row>
    <row r="115" spans="1:7" ht="15" customHeight="1" x14ac:dyDescent="0.25">
      <c r="A115" s="6">
        <v>104</v>
      </c>
      <c r="B115" s="173">
        <f t="shared" si="9"/>
        <v>0</v>
      </c>
      <c r="C115" s="173">
        <f t="shared" si="7"/>
        <v>0</v>
      </c>
      <c r="D115" s="173">
        <f t="shared" si="8"/>
        <v>0</v>
      </c>
      <c r="E115" s="173">
        <f t="shared" si="10"/>
        <v>0</v>
      </c>
      <c r="F115" s="165">
        <f t="shared" si="6"/>
        <v>0</v>
      </c>
      <c r="G115" s="174"/>
    </row>
    <row r="116" spans="1:7" ht="15" customHeight="1" x14ac:dyDescent="0.25">
      <c r="A116" s="6">
        <v>105</v>
      </c>
      <c r="B116" s="173">
        <f t="shared" si="9"/>
        <v>0</v>
      </c>
      <c r="C116" s="173">
        <f t="shared" si="7"/>
        <v>0</v>
      </c>
      <c r="D116" s="173">
        <f t="shared" si="8"/>
        <v>0</v>
      </c>
      <c r="E116" s="173">
        <f t="shared" si="10"/>
        <v>0</v>
      </c>
      <c r="F116" s="165">
        <f t="shared" si="6"/>
        <v>0</v>
      </c>
      <c r="G116" s="174"/>
    </row>
    <row r="117" spans="1:7" ht="15" customHeight="1" x14ac:dyDescent="0.25">
      <c r="A117" s="6">
        <v>106</v>
      </c>
      <c r="B117" s="173">
        <f t="shared" si="9"/>
        <v>0</v>
      </c>
      <c r="C117" s="173">
        <f t="shared" si="7"/>
        <v>0</v>
      </c>
      <c r="D117" s="173">
        <f t="shared" si="8"/>
        <v>0</v>
      </c>
      <c r="E117" s="173">
        <f t="shared" si="10"/>
        <v>0</v>
      </c>
      <c r="F117" s="165">
        <f t="shared" ref="F117:F180" si="11">IF(B117&lt;=0,0,C117/B117)</f>
        <v>0</v>
      </c>
      <c r="G117" s="174"/>
    </row>
    <row r="118" spans="1:7" ht="15" customHeight="1" x14ac:dyDescent="0.25">
      <c r="A118" s="6">
        <v>107</v>
      </c>
      <c r="B118" s="173">
        <f t="shared" si="9"/>
        <v>0</v>
      </c>
      <c r="C118" s="173">
        <f t="shared" si="7"/>
        <v>0</v>
      </c>
      <c r="D118" s="173">
        <f t="shared" si="8"/>
        <v>0</v>
      </c>
      <c r="E118" s="173">
        <f t="shared" si="10"/>
        <v>0</v>
      </c>
      <c r="F118" s="165">
        <f t="shared" si="11"/>
        <v>0</v>
      </c>
      <c r="G118" s="174"/>
    </row>
    <row r="119" spans="1:7" ht="15" customHeight="1" x14ac:dyDescent="0.25">
      <c r="A119" s="6">
        <v>108</v>
      </c>
      <c r="B119" s="173">
        <f t="shared" si="9"/>
        <v>0</v>
      </c>
      <c r="C119" s="173">
        <f t="shared" si="7"/>
        <v>0</v>
      </c>
      <c r="D119" s="173">
        <f t="shared" si="8"/>
        <v>0</v>
      </c>
      <c r="E119" s="173">
        <f t="shared" si="10"/>
        <v>0</v>
      </c>
      <c r="F119" s="165">
        <f t="shared" si="11"/>
        <v>0</v>
      </c>
      <c r="G119" s="174"/>
    </row>
    <row r="120" spans="1:7" ht="15" customHeight="1" x14ac:dyDescent="0.25">
      <c r="A120" s="6">
        <v>109</v>
      </c>
      <c r="B120" s="173">
        <f t="shared" si="9"/>
        <v>0</v>
      </c>
      <c r="C120" s="173">
        <f t="shared" si="7"/>
        <v>0</v>
      </c>
      <c r="D120" s="173">
        <f t="shared" si="8"/>
        <v>0</v>
      </c>
      <c r="E120" s="173">
        <f t="shared" si="10"/>
        <v>0</v>
      </c>
      <c r="F120" s="165">
        <f t="shared" si="11"/>
        <v>0</v>
      </c>
      <c r="G120" s="174"/>
    </row>
    <row r="121" spans="1:7" ht="15" customHeight="1" x14ac:dyDescent="0.25">
      <c r="A121" s="6">
        <v>110</v>
      </c>
      <c r="B121" s="173">
        <f t="shared" si="9"/>
        <v>0</v>
      </c>
      <c r="C121" s="173">
        <f t="shared" si="7"/>
        <v>0</v>
      </c>
      <c r="D121" s="173">
        <f t="shared" si="8"/>
        <v>0</v>
      </c>
      <c r="E121" s="173">
        <f t="shared" si="10"/>
        <v>0</v>
      </c>
      <c r="F121" s="165">
        <f t="shared" si="11"/>
        <v>0</v>
      </c>
      <c r="G121" s="174"/>
    </row>
    <row r="122" spans="1:7" ht="15" customHeight="1" x14ac:dyDescent="0.25">
      <c r="A122" s="6">
        <v>111</v>
      </c>
      <c r="B122" s="173">
        <f t="shared" si="9"/>
        <v>0</v>
      </c>
      <c r="C122" s="173">
        <f t="shared" si="7"/>
        <v>0</v>
      </c>
      <c r="D122" s="173">
        <f t="shared" si="8"/>
        <v>0</v>
      </c>
      <c r="E122" s="173">
        <f t="shared" si="10"/>
        <v>0</v>
      </c>
      <c r="F122" s="165">
        <f t="shared" si="11"/>
        <v>0</v>
      </c>
      <c r="G122" s="174"/>
    </row>
    <row r="123" spans="1:7" ht="15" customHeight="1" x14ac:dyDescent="0.25">
      <c r="A123" s="6">
        <v>112</v>
      </c>
      <c r="B123" s="173">
        <f t="shared" si="9"/>
        <v>0</v>
      </c>
      <c r="C123" s="173">
        <f t="shared" si="7"/>
        <v>0</v>
      </c>
      <c r="D123" s="173">
        <f t="shared" si="8"/>
        <v>0</v>
      </c>
      <c r="E123" s="173">
        <f t="shared" si="10"/>
        <v>0</v>
      </c>
      <c r="F123" s="165">
        <f t="shared" si="11"/>
        <v>0</v>
      </c>
      <c r="G123" s="174"/>
    </row>
    <row r="124" spans="1:7" ht="15" customHeight="1" x14ac:dyDescent="0.25">
      <c r="A124" s="6">
        <v>113</v>
      </c>
      <c r="B124" s="173">
        <f t="shared" si="9"/>
        <v>0</v>
      </c>
      <c r="C124" s="173">
        <f t="shared" si="7"/>
        <v>0</v>
      </c>
      <c r="D124" s="173">
        <f t="shared" si="8"/>
        <v>0</v>
      </c>
      <c r="E124" s="173">
        <f t="shared" si="10"/>
        <v>0</v>
      </c>
      <c r="F124" s="165">
        <f t="shared" si="11"/>
        <v>0</v>
      </c>
      <c r="G124" s="174"/>
    </row>
    <row r="125" spans="1:7" ht="15" customHeight="1" x14ac:dyDescent="0.25">
      <c r="A125" s="6">
        <v>114</v>
      </c>
      <c r="B125" s="173">
        <f t="shared" si="9"/>
        <v>0</v>
      </c>
      <c r="C125" s="173">
        <f t="shared" si="7"/>
        <v>0</v>
      </c>
      <c r="D125" s="173">
        <f t="shared" si="8"/>
        <v>0</v>
      </c>
      <c r="E125" s="173">
        <f t="shared" si="10"/>
        <v>0</v>
      </c>
      <c r="F125" s="165">
        <f t="shared" si="11"/>
        <v>0</v>
      </c>
      <c r="G125" s="174"/>
    </row>
    <row r="126" spans="1:7" ht="15" customHeight="1" x14ac:dyDescent="0.25">
      <c r="A126" s="6">
        <v>115</v>
      </c>
      <c r="B126" s="173">
        <f t="shared" si="9"/>
        <v>0</v>
      </c>
      <c r="C126" s="173">
        <f t="shared" si="7"/>
        <v>0</v>
      </c>
      <c r="D126" s="173">
        <f t="shared" si="8"/>
        <v>0</v>
      </c>
      <c r="E126" s="173">
        <f t="shared" si="10"/>
        <v>0</v>
      </c>
      <c r="F126" s="165">
        <f t="shared" si="11"/>
        <v>0</v>
      </c>
      <c r="G126" s="174"/>
    </row>
    <row r="127" spans="1:7" ht="15" customHeight="1" x14ac:dyDescent="0.25">
      <c r="A127" s="6">
        <v>116</v>
      </c>
      <c r="B127" s="173">
        <f t="shared" si="9"/>
        <v>0</v>
      </c>
      <c r="C127" s="173">
        <f t="shared" si="7"/>
        <v>0</v>
      </c>
      <c r="D127" s="173">
        <f t="shared" si="8"/>
        <v>0</v>
      </c>
      <c r="E127" s="173">
        <f t="shared" si="10"/>
        <v>0</v>
      </c>
      <c r="F127" s="165">
        <f t="shared" si="11"/>
        <v>0</v>
      </c>
      <c r="G127" s="174"/>
    </row>
    <row r="128" spans="1:7" ht="15" customHeight="1" x14ac:dyDescent="0.25">
      <c r="A128" s="6">
        <v>117</v>
      </c>
      <c r="B128" s="173">
        <f t="shared" si="9"/>
        <v>0</v>
      </c>
      <c r="C128" s="173">
        <f t="shared" si="7"/>
        <v>0</v>
      </c>
      <c r="D128" s="173">
        <f t="shared" si="8"/>
        <v>0</v>
      </c>
      <c r="E128" s="173">
        <f t="shared" si="10"/>
        <v>0</v>
      </c>
      <c r="F128" s="165">
        <f t="shared" si="11"/>
        <v>0</v>
      </c>
      <c r="G128" s="174"/>
    </row>
    <row r="129" spans="1:7" ht="15" customHeight="1" x14ac:dyDescent="0.25">
      <c r="A129" s="6">
        <v>118</v>
      </c>
      <c r="B129" s="173">
        <f t="shared" si="9"/>
        <v>0</v>
      </c>
      <c r="C129" s="173">
        <f t="shared" si="7"/>
        <v>0</v>
      </c>
      <c r="D129" s="173">
        <f t="shared" si="8"/>
        <v>0</v>
      </c>
      <c r="E129" s="173">
        <f t="shared" si="10"/>
        <v>0</v>
      </c>
      <c r="F129" s="165">
        <f t="shared" si="11"/>
        <v>0</v>
      </c>
      <c r="G129" s="174"/>
    </row>
    <row r="130" spans="1:7" ht="15" customHeight="1" x14ac:dyDescent="0.25">
      <c r="A130" s="6">
        <v>119</v>
      </c>
      <c r="B130" s="173">
        <f t="shared" si="9"/>
        <v>0</v>
      </c>
      <c r="C130" s="173">
        <f t="shared" si="7"/>
        <v>0</v>
      </c>
      <c r="D130" s="173">
        <f t="shared" si="8"/>
        <v>0</v>
      </c>
      <c r="E130" s="173">
        <f t="shared" si="10"/>
        <v>0</v>
      </c>
      <c r="F130" s="165">
        <f t="shared" si="11"/>
        <v>0</v>
      </c>
      <c r="G130" s="174"/>
    </row>
    <row r="131" spans="1:7" ht="15" customHeight="1" x14ac:dyDescent="0.25">
      <c r="A131" s="6">
        <v>120</v>
      </c>
      <c r="B131" s="173">
        <f t="shared" si="9"/>
        <v>0</v>
      </c>
      <c r="C131" s="173">
        <f t="shared" si="7"/>
        <v>0</v>
      </c>
      <c r="D131" s="173">
        <f t="shared" si="8"/>
        <v>0</v>
      </c>
      <c r="E131" s="173">
        <f t="shared" si="10"/>
        <v>0</v>
      </c>
      <c r="F131" s="165">
        <f t="shared" si="11"/>
        <v>0</v>
      </c>
      <c r="G131" s="174"/>
    </row>
    <row r="132" spans="1:7" ht="15" customHeight="1" x14ac:dyDescent="0.25">
      <c r="A132" s="6">
        <v>121</v>
      </c>
      <c r="B132" s="173">
        <f t="shared" si="9"/>
        <v>0</v>
      </c>
      <c r="C132" s="173">
        <f t="shared" si="7"/>
        <v>0</v>
      </c>
      <c r="D132" s="173">
        <f t="shared" si="8"/>
        <v>0</v>
      </c>
      <c r="E132" s="173">
        <f t="shared" si="10"/>
        <v>0</v>
      </c>
      <c r="F132" s="165">
        <f t="shared" si="11"/>
        <v>0</v>
      </c>
      <c r="G132" s="174"/>
    </row>
    <row r="133" spans="1:7" ht="15" customHeight="1" x14ac:dyDescent="0.25">
      <c r="A133" s="6">
        <v>122</v>
      </c>
      <c r="B133" s="173">
        <f t="shared" si="9"/>
        <v>0</v>
      </c>
      <c r="C133" s="173">
        <f t="shared" si="7"/>
        <v>0</v>
      </c>
      <c r="D133" s="173">
        <f t="shared" si="8"/>
        <v>0</v>
      </c>
      <c r="E133" s="173">
        <f t="shared" si="10"/>
        <v>0</v>
      </c>
      <c r="F133" s="165">
        <f t="shared" si="11"/>
        <v>0</v>
      </c>
      <c r="G133" s="174"/>
    </row>
    <row r="134" spans="1:7" ht="15" customHeight="1" x14ac:dyDescent="0.25">
      <c r="A134" s="6">
        <v>123</v>
      </c>
      <c r="B134" s="173">
        <f t="shared" si="9"/>
        <v>0</v>
      </c>
      <c r="C134" s="173">
        <f t="shared" si="7"/>
        <v>0</v>
      </c>
      <c r="D134" s="173">
        <f t="shared" si="8"/>
        <v>0</v>
      </c>
      <c r="E134" s="173">
        <f t="shared" si="10"/>
        <v>0</v>
      </c>
      <c r="F134" s="165">
        <f t="shared" si="11"/>
        <v>0</v>
      </c>
      <c r="G134" s="174"/>
    </row>
    <row r="135" spans="1:7" ht="15" customHeight="1" x14ac:dyDescent="0.25">
      <c r="A135" s="6">
        <v>124</v>
      </c>
      <c r="B135" s="173">
        <f t="shared" si="9"/>
        <v>0</v>
      </c>
      <c r="C135" s="173">
        <f t="shared" si="7"/>
        <v>0</v>
      </c>
      <c r="D135" s="173">
        <f t="shared" si="8"/>
        <v>0</v>
      </c>
      <c r="E135" s="173">
        <f t="shared" si="10"/>
        <v>0</v>
      </c>
      <c r="F135" s="165">
        <f t="shared" si="11"/>
        <v>0</v>
      </c>
      <c r="G135" s="174"/>
    </row>
    <row r="136" spans="1:7" ht="15" customHeight="1" x14ac:dyDescent="0.25">
      <c r="A136" s="6">
        <v>125</v>
      </c>
      <c r="B136" s="173">
        <f t="shared" si="9"/>
        <v>0</v>
      </c>
      <c r="C136" s="173">
        <f t="shared" si="7"/>
        <v>0</v>
      </c>
      <c r="D136" s="173">
        <f t="shared" si="8"/>
        <v>0</v>
      </c>
      <c r="E136" s="173">
        <f t="shared" si="10"/>
        <v>0</v>
      </c>
      <c r="F136" s="165">
        <f t="shared" si="11"/>
        <v>0</v>
      </c>
      <c r="G136" s="174"/>
    </row>
    <row r="137" spans="1:7" ht="15" customHeight="1" x14ac:dyDescent="0.25">
      <c r="A137" s="6">
        <v>126</v>
      </c>
      <c r="B137" s="173">
        <f t="shared" si="9"/>
        <v>0</v>
      </c>
      <c r="C137" s="173">
        <f t="shared" si="7"/>
        <v>0</v>
      </c>
      <c r="D137" s="173">
        <f t="shared" si="8"/>
        <v>0</v>
      </c>
      <c r="E137" s="173">
        <f t="shared" si="10"/>
        <v>0</v>
      </c>
      <c r="F137" s="165">
        <f t="shared" si="11"/>
        <v>0</v>
      </c>
      <c r="G137" s="174"/>
    </row>
    <row r="138" spans="1:7" ht="15" customHeight="1" x14ac:dyDescent="0.25">
      <c r="A138" s="6">
        <v>127</v>
      </c>
      <c r="B138" s="173">
        <f t="shared" si="9"/>
        <v>0</v>
      </c>
      <c r="C138" s="173">
        <f t="shared" si="7"/>
        <v>0</v>
      </c>
      <c r="D138" s="173">
        <f t="shared" si="8"/>
        <v>0</v>
      </c>
      <c r="E138" s="173">
        <f t="shared" si="10"/>
        <v>0</v>
      </c>
      <c r="F138" s="165">
        <f t="shared" si="11"/>
        <v>0</v>
      </c>
      <c r="G138" s="174"/>
    </row>
    <row r="139" spans="1:7" ht="15" customHeight="1" x14ac:dyDescent="0.25">
      <c r="A139" s="6">
        <v>128</v>
      </c>
      <c r="B139" s="173">
        <f t="shared" si="9"/>
        <v>0</v>
      </c>
      <c r="C139" s="173">
        <f t="shared" si="7"/>
        <v>0</v>
      </c>
      <c r="D139" s="173">
        <f t="shared" si="8"/>
        <v>0</v>
      </c>
      <c r="E139" s="173">
        <f t="shared" si="10"/>
        <v>0</v>
      </c>
      <c r="F139" s="165">
        <f t="shared" si="11"/>
        <v>0</v>
      </c>
      <c r="G139" s="174"/>
    </row>
    <row r="140" spans="1:7" ht="15" customHeight="1" x14ac:dyDescent="0.25">
      <c r="A140" s="6">
        <v>129</v>
      </c>
      <c r="B140" s="173">
        <f t="shared" si="9"/>
        <v>0</v>
      </c>
      <c r="C140" s="173">
        <f t="shared" si="7"/>
        <v>0</v>
      </c>
      <c r="D140" s="173">
        <f t="shared" si="8"/>
        <v>0</v>
      </c>
      <c r="E140" s="173">
        <f t="shared" si="10"/>
        <v>0</v>
      </c>
      <c r="F140" s="165">
        <f t="shared" si="11"/>
        <v>0</v>
      </c>
      <c r="G140" s="174"/>
    </row>
    <row r="141" spans="1:7" ht="15" customHeight="1" x14ac:dyDescent="0.25">
      <c r="A141" s="6">
        <v>130</v>
      </c>
      <c r="B141" s="173">
        <f t="shared" si="9"/>
        <v>0</v>
      </c>
      <c r="C141" s="173">
        <f t="shared" ref="C141:C204" si="12">B141*$C$3/$C$4/100</f>
        <v>0</v>
      </c>
      <c r="D141" s="173">
        <f t="shared" ref="D141:D204" si="13">E141-C141</f>
        <v>0</v>
      </c>
      <c r="E141" s="173">
        <f t="shared" si="10"/>
        <v>0</v>
      </c>
      <c r="F141" s="165">
        <f t="shared" si="11"/>
        <v>0</v>
      </c>
      <c r="G141" s="174"/>
    </row>
    <row r="142" spans="1:7" ht="15" customHeight="1" x14ac:dyDescent="0.25">
      <c r="A142" s="6">
        <v>131</v>
      </c>
      <c r="B142" s="173">
        <f t="shared" ref="B142:B205" si="14">IF(B141&lt;=0.001,0,B141-D141)</f>
        <v>0</v>
      </c>
      <c r="C142" s="173">
        <f t="shared" si="12"/>
        <v>0</v>
      </c>
      <c r="D142" s="173">
        <f t="shared" si="13"/>
        <v>0</v>
      </c>
      <c r="E142" s="173">
        <f t="shared" si="10"/>
        <v>0</v>
      </c>
      <c r="F142" s="165">
        <f t="shared" si="11"/>
        <v>0</v>
      </c>
      <c r="G142" s="174"/>
    </row>
    <row r="143" spans="1:7" ht="15" customHeight="1" x14ac:dyDescent="0.25">
      <c r="A143" s="6">
        <v>132</v>
      </c>
      <c r="B143" s="173">
        <f t="shared" si="14"/>
        <v>0</v>
      </c>
      <c r="C143" s="173">
        <f t="shared" si="12"/>
        <v>0</v>
      </c>
      <c r="D143" s="173">
        <f t="shared" si="13"/>
        <v>0</v>
      </c>
      <c r="E143" s="173">
        <f t="shared" si="10"/>
        <v>0</v>
      </c>
      <c r="F143" s="165">
        <f t="shared" si="11"/>
        <v>0</v>
      </c>
      <c r="G143" s="174"/>
    </row>
    <row r="144" spans="1:7" ht="15" customHeight="1" x14ac:dyDescent="0.25">
      <c r="A144" s="6">
        <v>133</v>
      </c>
      <c r="B144" s="173">
        <f t="shared" si="14"/>
        <v>0</v>
      </c>
      <c r="C144" s="173">
        <f t="shared" si="12"/>
        <v>0</v>
      </c>
      <c r="D144" s="173">
        <f t="shared" si="13"/>
        <v>0</v>
      </c>
      <c r="E144" s="173">
        <f t="shared" si="10"/>
        <v>0</v>
      </c>
      <c r="F144" s="165">
        <f t="shared" si="11"/>
        <v>0</v>
      </c>
      <c r="G144" s="174"/>
    </row>
    <row r="145" spans="1:7" ht="15" customHeight="1" x14ac:dyDescent="0.25">
      <c r="A145" s="6">
        <v>134</v>
      </c>
      <c r="B145" s="173">
        <f t="shared" si="14"/>
        <v>0</v>
      </c>
      <c r="C145" s="173">
        <f t="shared" si="12"/>
        <v>0</v>
      </c>
      <c r="D145" s="173">
        <f t="shared" si="13"/>
        <v>0</v>
      </c>
      <c r="E145" s="173">
        <f t="shared" si="10"/>
        <v>0</v>
      </c>
      <c r="F145" s="165">
        <f t="shared" si="11"/>
        <v>0</v>
      </c>
      <c r="G145" s="174"/>
    </row>
    <row r="146" spans="1:7" ht="15" customHeight="1" x14ac:dyDescent="0.25">
      <c r="A146" s="6">
        <v>135</v>
      </c>
      <c r="B146" s="173">
        <f t="shared" si="14"/>
        <v>0</v>
      </c>
      <c r="C146" s="173">
        <f t="shared" si="12"/>
        <v>0</v>
      </c>
      <c r="D146" s="173">
        <f t="shared" si="13"/>
        <v>0</v>
      </c>
      <c r="E146" s="173">
        <f t="shared" si="10"/>
        <v>0</v>
      </c>
      <c r="F146" s="165">
        <f t="shared" si="11"/>
        <v>0</v>
      </c>
      <c r="G146" s="174"/>
    </row>
    <row r="147" spans="1:7" ht="15" customHeight="1" x14ac:dyDescent="0.25">
      <c r="A147" s="6">
        <v>136</v>
      </c>
      <c r="B147" s="173">
        <f t="shared" si="14"/>
        <v>0</v>
      </c>
      <c r="C147" s="173">
        <f t="shared" si="12"/>
        <v>0</v>
      </c>
      <c r="D147" s="173">
        <f t="shared" si="13"/>
        <v>0</v>
      </c>
      <c r="E147" s="173">
        <f t="shared" si="10"/>
        <v>0</v>
      </c>
      <c r="F147" s="165">
        <f t="shared" si="11"/>
        <v>0</v>
      </c>
      <c r="G147" s="174"/>
    </row>
    <row r="148" spans="1:7" ht="15" customHeight="1" x14ac:dyDescent="0.25">
      <c r="A148" s="6">
        <v>137</v>
      </c>
      <c r="B148" s="173">
        <f t="shared" si="14"/>
        <v>0</v>
      </c>
      <c r="C148" s="173">
        <f t="shared" si="12"/>
        <v>0</v>
      </c>
      <c r="D148" s="173">
        <f t="shared" si="13"/>
        <v>0</v>
      </c>
      <c r="E148" s="173">
        <f t="shared" si="10"/>
        <v>0</v>
      </c>
      <c r="F148" s="165">
        <f t="shared" si="11"/>
        <v>0</v>
      </c>
      <c r="G148" s="174"/>
    </row>
    <row r="149" spans="1:7" ht="15" customHeight="1" x14ac:dyDescent="0.25">
      <c r="A149" s="6">
        <v>138</v>
      </c>
      <c r="B149" s="173">
        <f t="shared" si="14"/>
        <v>0</v>
      </c>
      <c r="C149" s="173">
        <f t="shared" si="12"/>
        <v>0</v>
      </c>
      <c r="D149" s="173">
        <f t="shared" si="13"/>
        <v>0</v>
      </c>
      <c r="E149" s="173">
        <f t="shared" si="10"/>
        <v>0</v>
      </c>
      <c r="F149" s="165">
        <f t="shared" si="11"/>
        <v>0</v>
      </c>
      <c r="G149" s="174"/>
    </row>
    <row r="150" spans="1:7" ht="15" customHeight="1" x14ac:dyDescent="0.25">
      <c r="A150" s="6">
        <v>139</v>
      </c>
      <c r="B150" s="173">
        <f t="shared" si="14"/>
        <v>0</v>
      </c>
      <c r="C150" s="173">
        <f t="shared" si="12"/>
        <v>0</v>
      </c>
      <c r="D150" s="173">
        <f t="shared" si="13"/>
        <v>0</v>
      </c>
      <c r="E150" s="173">
        <f t="shared" si="10"/>
        <v>0</v>
      </c>
      <c r="F150" s="165">
        <f t="shared" si="11"/>
        <v>0</v>
      </c>
      <c r="G150" s="174"/>
    </row>
    <row r="151" spans="1:7" ht="15" customHeight="1" x14ac:dyDescent="0.25">
      <c r="A151" s="6">
        <v>140</v>
      </c>
      <c r="B151" s="173">
        <f t="shared" si="14"/>
        <v>0</v>
      </c>
      <c r="C151" s="173">
        <f t="shared" si="12"/>
        <v>0</v>
      </c>
      <c r="D151" s="173">
        <f t="shared" si="13"/>
        <v>0</v>
      </c>
      <c r="E151" s="173">
        <f t="shared" ref="E151:E214" si="15">IF(B151&lt;=0.001,0,E150)</f>
        <v>0</v>
      </c>
      <c r="F151" s="165">
        <f t="shared" si="11"/>
        <v>0</v>
      </c>
      <c r="G151" s="174"/>
    </row>
    <row r="152" spans="1:7" ht="15" customHeight="1" x14ac:dyDescent="0.25">
      <c r="A152" s="6">
        <v>141</v>
      </c>
      <c r="B152" s="173">
        <f t="shared" si="14"/>
        <v>0</v>
      </c>
      <c r="C152" s="173">
        <f t="shared" si="12"/>
        <v>0</v>
      </c>
      <c r="D152" s="173">
        <f t="shared" si="13"/>
        <v>0</v>
      </c>
      <c r="E152" s="173">
        <f t="shared" si="15"/>
        <v>0</v>
      </c>
      <c r="F152" s="165">
        <f t="shared" si="11"/>
        <v>0</v>
      </c>
      <c r="G152" s="174"/>
    </row>
    <row r="153" spans="1:7" ht="15" customHeight="1" x14ac:dyDescent="0.25">
      <c r="A153" s="6">
        <v>142</v>
      </c>
      <c r="B153" s="173">
        <f t="shared" si="14"/>
        <v>0</v>
      </c>
      <c r="C153" s="173">
        <f t="shared" si="12"/>
        <v>0</v>
      </c>
      <c r="D153" s="173">
        <f t="shared" si="13"/>
        <v>0</v>
      </c>
      <c r="E153" s="173">
        <f t="shared" si="15"/>
        <v>0</v>
      </c>
      <c r="F153" s="165">
        <f t="shared" si="11"/>
        <v>0</v>
      </c>
      <c r="G153" s="174"/>
    </row>
    <row r="154" spans="1:7" ht="15" customHeight="1" x14ac:dyDescent="0.25">
      <c r="A154" s="6">
        <v>143</v>
      </c>
      <c r="B154" s="173">
        <f t="shared" si="14"/>
        <v>0</v>
      </c>
      <c r="C154" s="173">
        <f t="shared" si="12"/>
        <v>0</v>
      </c>
      <c r="D154" s="173">
        <f t="shared" si="13"/>
        <v>0</v>
      </c>
      <c r="E154" s="173">
        <f t="shared" si="15"/>
        <v>0</v>
      </c>
      <c r="F154" s="165">
        <f t="shared" si="11"/>
        <v>0</v>
      </c>
      <c r="G154" s="174"/>
    </row>
    <row r="155" spans="1:7" ht="15" customHeight="1" x14ac:dyDescent="0.25">
      <c r="A155" s="6">
        <v>144</v>
      </c>
      <c r="B155" s="173">
        <f t="shared" si="14"/>
        <v>0</v>
      </c>
      <c r="C155" s="173">
        <f t="shared" si="12"/>
        <v>0</v>
      </c>
      <c r="D155" s="173">
        <f t="shared" si="13"/>
        <v>0</v>
      </c>
      <c r="E155" s="173">
        <f t="shared" si="15"/>
        <v>0</v>
      </c>
      <c r="F155" s="165">
        <f t="shared" si="11"/>
        <v>0</v>
      </c>
      <c r="G155" s="174"/>
    </row>
    <row r="156" spans="1:7" ht="15" customHeight="1" x14ac:dyDescent="0.25">
      <c r="A156" s="6">
        <v>145</v>
      </c>
      <c r="B156" s="173">
        <f t="shared" si="14"/>
        <v>0</v>
      </c>
      <c r="C156" s="173">
        <f t="shared" si="12"/>
        <v>0</v>
      </c>
      <c r="D156" s="173">
        <f t="shared" si="13"/>
        <v>0</v>
      </c>
      <c r="E156" s="173">
        <f t="shared" si="15"/>
        <v>0</v>
      </c>
      <c r="F156" s="165">
        <f t="shared" si="11"/>
        <v>0</v>
      </c>
      <c r="G156" s="174"/>
    </row>
    <row r="157" spans="1:7" ht="15" customHeight="1" x14ac:dyDescent="0.25">
      <c r="A157" s="6">
        <v>146</v>
      </c>
      <c r="B157" s="173">
        <f t="shared" si="14"/>
        <v>0</v>
      </c>
      <c r="C157" s="173">
        <f t="shared" si="12"/>
        <v>0</v>
      </c>
      <c r="D157" s="173">
        <f t="shared" si="13"/>
        <v>0</v>
      </c>
      <c r="E157" s="173">
        <f t="shared" si="15"/>
        <v>0</v>
      </c>
      <c r="F157" s="165">
        <f t="shared" si="11"/>
        <v>0</v>
      </c>
      <c r="G157" s="174"/>
    </row>
    <row r="158" spans="1:7" ht="15" customHeight="1" x14ac:dyDescent="0.25">
      <c r="A158" s="6">
        <v>147</v>
      </c>
      <c r="B158" s="173">
        <f t="shared" si="14"/>
        <v>0</v>
      </c>
      <c r="C158" s="173">
        <f t="shared" si="12"/>
        <v>0</v>
      </c>
      <c r="D158" s="173">
        <f t="shared" si="13"/>
        <v>0</v>
      </c>
      <c r="E158" s="173">
        <f t="shared" si="15"/>
        <v>0</v>
      </c>
      <c r="F158" s="165">
        <f t="shared" si="11"/>
        <v>0</v>
      </c>
      <c r="G158" s="174"/>
    </row>
    <row r="159" spans="1:7" ht="15" customHeight="1" x14ac:dyDescent="0.25">
      <c r="A159" s="6">
        <v>148</v>
      </c>
      <c r="B159" s="173">
        <f t="shared" si="14"/>
        <v>0</v>
      </c>
      <c r="C159" s="173">
        <f t="shared" si="12"/>
        <v>0</v>
      </c>
      <c r="D159" s="173">
        <f t="shared" si="13"/>
        <v>0</v>
      </c>
      <c r="E159" s="173">
        <f t="shared" si="15"/>
        <v>0</v>
      </c>
      <c r="F159" s="165">
        <f t="shared" si="11"/>
        <v>0</v>
      </c>
      <c r="G159" s="174"/>
    </row>
    <row r="160" spans="1:7" ht="15" customHeight="1" x14ac:dyDescent="0.25">
      <c r="A160" s="6">
        <v>149</v>
      </c>
      <c r="B160" s="173">
        <f t="shared" si="14"/>
        <v>0</v>
      </c>
      <c r="C160" s="173">
        <f t="shared" si="12"/>
        <v>0</v>
      </c>
      <c r="D160" s="173">
        <f t="shared" si="13"/>
        <v>0</v>
      </c>
      <c r="E160" s="173">
        <f t="shared" si="15"/>
        <v>0</v>
      </c>
      <c r="F160" s="165">
        <f t="shared" si="11"/>
        <v>0</v>
      </c>
      <c r="G160" s="174"/>
    </row>
    <row r="161" spans="1:7" ht="15" customHeight="1" x14ac:dyDescent="0.25">
      <c r="A161" s="6">
        <v>150</v>
      </c>
      <c r="B161" s="173">
        <f t="shared" si="14"/>
        <v>0</v>
      </c>
      <c r="C161" s="173">
        <f t="shared" si="12"/>
        <v>0</v>
      </c>
      <c r="D161" s="173">
        <f t="shared" si="13"/>
        <v>0</v>
      </c>
      <c r="E161" s="173">
        <f t="shared" si="15"/>
        <v>0</v>
      </c>
      <c r="F161" s="165">
        <f t="shared" si="11"/>
        <v>0</v>
      </c>
      <c r="G161" s="174"/>
    </row>
    <row r="162" spans="1:7" ht="15" customHeight="1" x14ac:dyDescent="0.25">
      <c r="A162" s="6">
        <v>151</v>
      </c>
      <c r="B162" s="173">
        <f t="shared" si="14"/>
        <v>0</v>
      </c>
      <c r="C162" s="173">
        <f t="shared" si="12"/>
        <v>0</v>
      </c>
      <c r="D162" s="173">
        <f t="shared" si="13"/>
        <v>0</v>
      </c>
      <c r="E162" s="173">
        <f t="shared" si="15"/>
        <v>0</v>
      </c>
      <c r="F162" s="165">
        <f t="shared" si="11"/>
        <v>0</v>
      </c>
      <c r="G162" s="174"/>
    </row>
    <row r="163" spans="1:7" ht="15" customHeight="1" x14ac:dyDescent="0.25">
      <c r="A163" s="6">
        <v>152</v>
      </c>
      <c r="B163" s="173">
        <f t="shared" si="14"/>
        <v>0</v>
      </c>
      <c r="C163" s="173">
        <f t="shared" si="12"/>
        <v>0</v>
      </c>
      <c r="D163" s="173">
        <f t="shared" si="13"/>
        <v>0</v>
      </c>
      <c r="E163" s="173">
        <f t="shared" si="15"/>
        <v>0</v>
      </c>
      <c r="F163" s="165">
        <f t="shared" si="11"/>
        <v>0</v>
      </c>
      <c r="G163" s="174"/>
    </row>
    <row r="164" spans="1:7" ht="15" customHeight="1" x14ac:dyDescent="0.25">
      <c r="A164" s="6">
        <v>153</v>
      </c>
      <c r="B164" s="173">
        <f t="shared" si="14"/>
        <v>0</v>
      </c>
      <c r="C164" s="173">
        <f t="shared" si="12"/>
        <v>0</v>
      </c>
      <c r="D164" s="173">
        <f t="shared" si="13"/>
        <v>0</v>
      </c>
      <c r="E164" s="173">
        <f t="shared" si="15"/>
        <v>0</v>
      </c>
      <c r="F164" s="165">
        <f t="shared" si="11"/>
        <v>0</v>
      </c>
      <c r="G164" s="174"/>
    </row>
    <row r="165" spans="1:7" ht="15" customHeight="1" x14ac:dyDescent="0.25">
      <c r="A165" s="6">
        <v>154</v>
      </c>
      <c r="B165" s="173">
        <f t="shared" si="14"/>
        <v>0</v>
      </c>
      <c r="C165" s="173">
        <f t="shared" si="12"/>
        <v>0</v>
      </c>
      <c r="D165" s="173">
        <f t="shared" si="13"/>
        <v>0</v>
      </c>
      <c r="E165" s="173">
        <f t="shared" si="15"/>
        <v>0</v>
      </c>
      <c r="F165" s="165">
        <f t="shared" si="11"/>
        <v>0</v>
      </c>
      <c r="G165" s="174"/>
    </row>
    <row r="166" spans="1:7" ht="15" customHeight="1" x14ac:dyDescent="0.25">
      <c r="A166" s="6">
        <v>155</v>
      </c>
      <c r="B166" s="173">
        <f t="shared" si="14"/>
        <v>0</v>
      </c>
      <c r="C166" s="173">
        <f t="shared" si="12"/>
        <v>0</v>
      </c>
      <c r="D166" s="173">
        <f t="shared" si="13"/>
        <v>0</v>
      </c>
      <c r="E166" s="173">
        <f t="shared" si="15"/>
        <v>0</v>
      </c>
      <c r="F166" s="165">
        <f t="shared" si="11"/>
        <v>0</v>
      </c>
      <c r="G166" s="174"/>
    </row>
    <row r="167" spans="1:7" ht="15" customHeight="1" x14ac:dyDescent="0.25">
      <c r="A167" s="6">
        <v>156</v>
      </c>
      <c r="B167" s="173">
        <f t="shared" si="14"/>
        <v>0</v>
      </c>
      <c r="C167" s="173">
        <f t="shared" si="12"/>
        <v>0</v>
      </c>
      <c r="D167" s="173">
        <f t="shared" si="13"/>
        <v>0</v>
      </c>
      <c r="E167" s="173">
        <f t="shared" si="15"/>
        <v>0</v>
      </c>
      <c r="F167" s="165">
        <f t="shared" si="11"/>
        <v>0</v>
      </c>
      <c r="G167" s="174"/>
    </row>
    <row r="168" spans="1:7" ht="15" customHeight="1" x14ac:dyDescent="0.25">
      <c r="A168" s="6">
        <v>157</v>
      </c>
      <c r="B168" s="173">
        <f t="shared" si="14"/>
        <v>0</v>
      </c>
      <c r="C168" s="173">
        <f t="shared" si="12"/>
        <v>0</v>
      </c>
      <c r="D168" s="173">
        <f t="shared" si="13"/>
        <v>0</v>
      </c>
      <c r="E168" s="173">
        <f t="shared" si="15"/>
        <v>0</v>
      </c>
      <c r="F168" s="165">
        <f t="shared" si="11"/>
        <v>0</v>
      </c>
      <c r="G168" s="174"/>
    </row>
    <row r="169" spans="1:7" ht="15" customHeight="1" x14ac:dyDescent="0.25">
      <c r="A169" s="6">
        <v>158</v>
      </c>
      <c r="B169" s="173">
        <f t="shared" si="14"/>
        <v>0</v>
      </c>
      <c r="C169" s="173">
        <f t="shared" si="12"/>
        <v>0</v>
      </c>
      <c r="D169" s="173">
        <f t="shared" si="13"/>
        <v>0</v>
      </c>
      <c r="E169" s="173">
        <f t="shared" si="15"/>
        <v>0</v>
      </c>
      <c r="F169" s="165">
        <f t="shared" si="11"/>
        <v>0</v>
      </c>
      <c r="G169" s="174"/>
    </row>
    <row r="170" spans="1:7" ht="15" customHeight="1" x14ac:dyDescent="0.25">
      <c r="A170" s="6">
        <v>159</v>
      </c>
      <c r="B170" s="173">
        <f t="shared" si="14"/>
        <v>0</v>
      </c>
      <c r="C170" s="173">
        <f t="shared" si="12"/>
        <v>0</v>
      </c>
      <c r="D170" s="173">
        <f t="shared" si="13"/>
        <v>0</v>
      </c>
      <c r="E170" s="173">
        <f t="shared" si="15"/>
        <v>0</v>
      </c>
      <c r="F170" s="165">
        <f t="shared" si="11"/>
        <v>0</v>
      </c>
      <c r="G170" s="174"/>
    </row>
    <row r="171" spans="1:7" ht="15" customHeight="1" x14ac:dyDescent="0.25">
      <c r="A171" s="6">
        <v>160</v>
      </c>
      <c r="B171" s="173">
        <f t="shared" si="14"/>
        <v>0</v>
      </c>
      <c r="C171" s="173">
        <f t="shared" si="12"/>
        <v>0</v>
      </c>
      <c r="D171" s="173">
        <f t="shared" si="13"/>
        <v>0</v>
      </c>
      <c r="E171" s="173">
        <f t="shared" si="15"/>
        <v>0</v>
      </c>
      <c r="F171" s="165">
        <f t="shared" si="11"/>
        <v>0</v>
      </c>
      <c r="G171" s="174"/>
    </row>
    <row r="172" spans="1:7" ht="15" customHeight="1" x14ac:dyDescent="0.25">
      <c r="A172" s="6">
        <v>161</v>
      </c>
      <c r="B172" s="173">
        <f t="shared" si="14"/>
        <v>0</v>
      </c>
      <c r="C172" s="173">
        <f t="shared" si="12"/>
        <v>0</v>
      </c>
      <c r="D172" s="173">
        <f t="shared" si="13"/>
        <v>0</v>
      </c>
      <c r="E172" s="173">
        <f t="shared" si="15"/>
        <v>0</v>
      </c>
      <c r="F172" s="165">
        <f t="shared" si="11"/>
        <v>0</v>
      </c>
      <c r="G172" s="174"/>
    </row>
    <row r="173" spans="1:7" ht="15" customHeight="1" x14ac:dyDescent="0.25">
      <c r="A173" s="6">
        <v>162</v>
      </c>
      <c r="B173" s="173">
        <f t="shared" si="14"/>
        <v>0</v>
      </c>
      <c r="C173" s="173">
        <f t="shared" si="12"/>
        <v>0</v>
      </c>
      <c r="D173" s="173">
        <f t="shared" si="13"/>
        <v>0</v>
      </c>
      <c r="E173" s="173">
        <f t="shared" si="15"/>
        <v>0</v>
      </c>
      <c r="F173" s="165">
        <f t="shared" si="11"/>
        <v>0</v>
      </c>
      <c r="G173" s="174"/>
    </row>
    <row r="174" spans="1:7" ht="15" customHeight="1" x14ac:dyDescent="0.25">
      <c r="A174" s="6">
        <v>163</v>
      </c>
      <c r="B174" s="173">
        <f t="shared" si="14"/>
        <v>0</v>
      </c>
      <c r="C174" s="173">
        <f t="shared" si="12"/>
        <v>0</v>
      </c>
      <c r="D174" s="173">
        <f t="shared" si="13"/>
        <v>0</v>
      </c>
      <c r="E174" s="173">
        <f t="shared" si="15"/>
        <v>0</v>
      </c>
      <c r="F174" s="165">
        <f t="shared" si="11"/>
        <v>0</v>
      </c>
      <c r="G174" s="174"/>
    </row>
    <row r="175" spans="1:7" ht="15" customHeight="1" x14ac:dyDescent="0.25">
      <c r="A175" s="6">
        <v>164</v>
      </c>
      <c r="B175" s="173">
        <f t="shared" si="14"/>
        <v>0</v>
      </c>
      <c r="C175" s="173">
        <f t="shared" si="12"/>
        <v>0</v>
      </c>
      <c r="D175" s="173">
        <f t="shared" si="13"/>
        <v>0</v>
      </c>
      <c r="E175" s="173">
        <f t="shared" si="15"/>
        <v>0</v>
      </c>
      <c r="F175" s="165">
        <f t="shared" si="11"/>
        <v>0</v>
      </c>
      <c r="G175" s="174"/>
    </row>
    <row r="176" spans="1:7" ht="15" customHeight="1" x14ac:dyDescent="0.25">
      <c r="A176" s="6">
        <v>165</v>
      </c>
      <c r="B176" s="173">
        <f t="shared" si="14"/>
        <v>0</v>
      </c>
      <c r="C176" s="173">
        <f t="shared" si="12"/>
        <v>0</v>
      </c>
      <c r="D176" s="173">
        <f t="shared" si="13"/>
        <v>0</v>
      </c>
      <c r="E176" s="173">
        <f t="shared" si="15"/>
        <v>0</v>
      </c>
      <c r="F176" s="165">
        <f t="shared" si="11"/>
        <v>0</v>
      </c>
      <c r="G176" s="174"/>
    </row>
    <row r="177" spans="1:7" ht="15" customHeight="1" x14ac:dyDescent="0.25">
      <c r="A177" s="6">
        <v>166</v>
      </c>
      <c r="B177" s="173">
        <f t="shared" si="14"/>
        <v>0</v>
      </c>
      <c r="C177" s="173">
        <f t="shared" si="12"/>
        <v>0</v>
      </c>
      <c r="D177" s="173">
        <f t="shared" si="13"/>
        <v>0</v>
      </c>
      <c r="E177" s="173">
        <f t="shared" si="15"/>
        <v>0</v>
      </c>
      <c r="F177" s="165">
        <f t="shared" si="11"/>
        <v>0</v>
      </c>
      <c r="G177" s="174"/>
    </row>
    <row r="178" spans="1:7" ht="15" customHeight="1" x14ac:dyDescent="0.25">
      <c r="A178" s="6">
        <v>167</v>
      </c>
      <c r="B178" s="173">
        <f t="shared" si="14"/>
        <v>0</v>
      </c>
      <c r="C178" s="173">
        <f t="shared" si="12"/>
        <v>0</v>
      </c>
      <c r="D178" s="173">
        <f t="shared" si="13"/>
        <v>0</v>
      </c>
      <c r="E178" s="173">
        <f t="shared" si="15"/>
        <v>0</v>
      </c>
      <c r="F178" s="165">
        <f t="shared" si="11"/>
        <v>0</v>
      </c>
      <c r="G178" s="174"/>
    </row>
    <row r="179" spans="1:7" ht="15" customHeight="1" x14ac:dyDescent="0.25">
      <c r="A179" s="6">
        <v>168</v>
      </c>
      <c r="B179" s="173">
        <f t="shared" si="14"/>
        <v>0</v>
      </c>
      <c r="C179" s="173">
        <f t="shared" si="12"/>
        <v>0</v>
      </c>
      <c r="D179" s="173">
        <f t="shared" si="13"/>
        <v>0</v>
      </c>
      <c r="E179" s="173">
        <f t="shared" si="15"/>
        <v>0</v>
      </c>
      <c r="F179" s="165">
        <f t="shared" si="11"/>
        <v>0</v>
      </c>
      <c r="G179" s="174"/>
    </row>
    <row r="180" spans="1:7" ht="15" customHeight="1" x14ac:dyDescent="0.25">
      <c r="A180" s="6">
        <v>169</v>
      </c>
      <c r="B180" s="173">
        <f t="shared" si="14"/>
        <v>0</v>
      </c>
      <c r="C180" s="173">
        <f t="shared" si="12"/>
        <v>0</v>
      </c>
      <c r="D180" s="173">
        <f t="shared" si="13"/>
        <v>0</v>
      </c>
      <c r="E180" s="173">
        <f t="shared" si="15"/>
        <v>0</v>
      </c>
      <c r="F180" s="165">
        <f t="shared" si="11"/>
        <v>0</v>
      </c>
      <c r="G180" s="174"/>
    </row>
    <row r="181" spans="1:7" ht="15" customHeight="1" x14ac:dyDescent="0.25">
      <c r="A181" s="6">
        <v>170</v>
      </c>
      <c r="B181" s="173">
        <f t="shared" si="14"/>
        <v>0</v>
      </c>
      <c r="C181" s="173">
        <f t="shared" si="12"/>
        <v>0</v>
      </c>
      <c r="D181" s="173">
        <f t="shared" si="13"/>
        <v>0</v>
      </c>
      <c r="E181" s="173">
        <f t="shared" si="15"/>
        <v>0</v>
      </c>
      <c r="F181" s="165">
        <f t="shared" ref="F181:F244" si="16">IF(B181&lt;=0,0,C181/B181)</f>
        <v>0</v>
      </c>
      <c r="G181" s="174"/>
    </row>
    <row r="182" spans="1:7" ht="15" customHeight="1" x14ac:dyDescent="0.25">
      <c r="A182" s="6">
        <v>171</v>
      </c>
      <c r="B182" s="173">
        <f t="shared" si="14"/>
        <v>0</v>
      </c>
      <c r="C182" s="173">
        <f t="shared" si="12"/>
        <v>0</v>
      </c>
      <c r="D182" s="173">
        <f t="shared" si="13"/>
        <v>0</v>
      </c>
      <c r="E182" s="173">
        <f t="shared" si="15"/>
        <v>0</v>
      </c>
      <c r="F182" s="165">
        <f t="shared" si="16"/>
        <v>0</v>
      </c>
      <c r="G182" s="174"/>
    </row>
    <row r="183" spans="1:7" ht="15" customHeight="1" x14ac:dyDescent="0.25">
      <c r="A183" s="6">
        <v>172</v>
      </c>
      <c r="B183" s="173">
        <f t="shared" si="14"/>
        <v>0</v>
      </c>
      <c r="C183" s="173">
        <f t="shared" si="12"/>
        <v>0</v>
      </c>
      <c r="D183" s="173">
        <f t="shared" si="13"/>
        <v>0</v>
      </c>
      <c r="E183" s="173">
        <f t="shared" si="15"/>
        <v>0</v>
      </c>
      <c r="F183" s="165">
        <f t="shared" si="16"/>
        <v>0</v>
      </c>
      <c r="G183" s="174"/>
    </row>
    <row r="184" spans="1:7" ht="15" customHeight="1" x14ac:dyDescent="0.25">
      <c r="A184" s="6">
        <v>173</v>
      </c>
      <c r="B184" s="173">
        <f t="shared" si="14"/>
        <v>0</v>
      </c>
      <c r="C184" s="173">
        <f t="shared" si="12"/>
        <v>0</v>
      </c>
      <c r="D184" s="173">
        <f t="shared" si="13"/>
        <v>0</v>
      </c>
      <c r="E184" s="173">
        <f t="shared" si="15"/>
        <v>0</v>
      </c>
      <c r="F184" s="165">
        <f t="shared" si="16"/>
        <v>0</v>
      </c>
      <c r="G184" s="174"/>
    </row>
    <row r="185" spans="1:7" ht="15" customHeight="1" x14ac:dyDescent="0.25">
      <c r="A185" s="6">
        <v>174</v>
      </c>
      <c r="B185" s="173">
        <f t="shared" si="14"/>
        <v>0</v>
      </c>
      <c r="C185" s="173">
        <f t="shared" si="12"/>
        <v>0</v>
      </c>
      <c r="D185" s="173">
        <f t="shared" si="13"/>
        <v>0</v>
      </c>
      <c r="E185" s="173">
        <f t="shared" si="15"/>
        <v>0</v>
      </c>
      <c r="F185" s="165">
        <f t="shared" si="16"/>
        <v>0</v>
      </c>
      <c r="G185" s="174"/>
    </row>
    <row r="186" spans="1:7" ht="15" customHeight="1" x14ac:dyDescent="0.25">
      <c r="A186" s="6">
        <v>175</v>
      </c>
      <c r="B186" s="173">
        <f t="shared" si="14"/>
        <v>0</v>
      </c>
      <c r="C186" s="173">
        <f t="shared" si="12"/>
        <v>0</v>
      </c>
      <c r="D186" s="173">
        <f t="shared" si="13"/>
        <v>0</v>
      </c>
      <c r="E186" s="173">
        <f t="shared" si="15"/>
        <v>0</v>
      </c>
      <c r="F186" s="165">
        <f t="shared" si="16"/>
        <v>0</v>
      </c>
      <c r="G186" s="174"/>
    </row>
    <row r="187" spans="1:7" ht="15" customHeight="1" x14ac:dyDescent="0.25">
      <c r="A187" s="6">
        <v>176</v>
      </c>
      <c r="B187" s="173">
        <f t="shared" si="14"/>
        <v>0</v>
      </c>
      <c r="C187" s="173">
        <f t="shared" si="12"/>
        <v>0</v>
      </c>
      <c r="D187" s="173">
        <f t="shared" si="13"/>
        <v>0</v>
      </c>
      <c r="E187" s="173">
        <f t="shared" si="15"/>
        <v>0</v>
      </c>
      <c r="F187" s="165">
        <f t="shared" si="16"/>
        <v>0</v>
      </c>
      <c r="G187" s="174"/>
    </row>
    <row r="188" spans="1:7" ht="15" customHeight="1" x14ac:dyDescent="0.25">
      <c r="A188" s="6">
        <v>177</v>
      </c>
      <c r="B188" s="173">
        <f t="shared" si="14"/>
        <v>0</v>
      </c>
      <c r="C188" s="173">
        <f t="shared" si="12"/>
        <v>0</v>
      </c>
      <c r="D188" s="173">
        <f t="shared" si="13"/>
        <v>0</v>
      </c>
      <c r="E188" s="173">
        <f t="shared" si="15"/>
        <v>0</v>
      </c>
      <c r="F188" s="165">
        <f t="shared" si="16"/>
        <v>0</v>
      </c>
      <c r="G188" s="174"/>
    </row>
    <row r="189" spans="1:7" ht="15" customHeight="1" x14ac:dyDescent="0.25">
      <c r="A189" s="6">
        <v>178</v>
      </c>
      <c r="B189" s="173">
        <f t="shared" si="14"/>
        <v>0</v>
      </c>
      <c r="C189" s="173">
        <f t="shared" si="12"/>
        <v>0</v>
      </c>
      <c r="D189" s="173">
        <f t="shared" si="13"/>
        <v>0</v>
      </c>
      <c r="E189" s="173">
        <f t="shared" si="15"/>
        <v>0</v>
      </c>
      <c r="F189" s="165">
        <f t="shared" si="16"/>
        <v>0</v>
      </c>
      <c r="G189" s="174"/>
    </row>
    <row r="190" spans="1:7" ht="15" customHeight="1" x14ac:dyDescent="0.25">
      <c r="A190" s="6">
        <v>179</v>
      </c>
      <c r="B190" s="173">
        <f t="shared" si="14"/>
        <v>0</v>
      </c>
      <c r="C190" s="173">
        <f t="shared" si="12"/>
        <v>0</v>
      </c>
      <c r="D190" s="173">
        <f t="shared" si="13"/>
        <v>0</v>
      </c>
      <c r="E190" s="173">
        <f t="shared" si="15"/>
        <v>0</v>
      </c>
      <c r="F190" s="165">
        <f t="shared" si="16"/>
        <v>0</v>
      </c>
      <c r="G190" s="174"/>
    </row>
    <row r="191" spans="1:7" ht="15" customHeight="1" x14ac:dyDescent="0.25">
      <c r="A191" s="6">
        <v>180</v>
      </c>
      <c r="B191" s="173">
        <f t="shared" si="14"/>
        <v>0</v>
      </c>
      <c r="C191" s="173">
        <f t="shared" si="12"/>
        <v>0</v>
      </c>
      <c r="D191" s="173">
        <f t="shared" si="13"/>
        <v>0</v>
      </c>
      <c r="E191" s="173">
        <f t="shared" si="15"/>
        <v>0</v>
      </c>
      <c r="F191" s="165">
        <f t="shared" si="16"/>
        <v>0</v>
      </c>
      <c r="G191" s="174"/>
    </row>
    <row r="192" spans="1:7" ht="15" customHeight="1" x14ac:dyDescent="0.25">
      <c r="A192" s="6">
        <v>181</v>
      </c>
      <c r="B192" s="173">
        <f t="shared" si="14"/>
        <v>0</v>
      </c>
      <c r="C192" s="173">
        <f t="shared" si="12"/>
        <v>0</v>
      </c>
      <c r="D192" s="173">
        <f t="shared" si="13"/>
        <v>0</v>
      </c>
      <c r="E192" s="173">
        <f t="shared" si="15"/>
        <v>0</v>
      </c>
      <c r="F192" s="165">
        <f t="shared" si="16"/>
        <v>0</v>
      </c>
      <c r="G192" s="174"/>
    </row>
    <row r="193" spans="1:7" ht="15" customHeight="1" x14ac:dyDescent="0.25">
      <c r="A193" s="6">
        <v>182</v>
      </c>
      <c r="B193" s="173">
        <f t="shared" si="14"/>
        <v>0</v>
      </c>
      <c r="C193" s="173">
        <f t="shared" si="12"/>
        <v>0</v>
      </c>
      <c r="D193" s="173">
        <f t="shared" si="13"/>
        <v>0</v>
      </c>
      <c r="E193" s="173">
        <f t="shared" si="15"/>
        <v>0</v>
      </c>
      <c r="F193" s="165">
        <f t="shared" si="16"/>
        <v>0</v>
      </c>
      <c r="G193" s="174"/>
    </row>
    <row r="194" spans="1:7" ht="15" customHeight="1" x14ac:dyDescent="0.25">
      <c r="A194" s="6">
        <v>183</v>
      </c>
      <c r="B194" s="173">
        <f t="shared" si="14"/>
        <v>0</v>
      </c>
      <c r="C194" s="173">
        <f t="shared" si="12"/>
        <v>0</v>
      </c>
      <c r="D194" s="173">
        <f t="shared" si="13"/>
        <v>0</v>
      </c>
      <c r="E194" s="173">
        <f t="shared" si="15"/>
        <v>0</v>
      </c>
      <c r="F194" s="165">
        <f t="shared" si="16"/>
        <v>0</v>
      </c>
      <c r="G194" s="174"/>
    </row>
    <row r="195" spans="1:7" ht="15" customHeight="1" x14ac:dyDescent="0.25">
      <c r="A195" s="6">
        <v>184</v>
      </c>
      <c r="B195" s="173">
        <f t="shared" si="14"/>
        <v>0</v>
      </c>
      <c r="C195" s="173">
        <f t="shared" si="12"/>
        <v>0</v>
      </c>
      <c r="D195" s="173">
        <f t="shared" si="13"/>
        <v>0</v>
      </c>
      <c r="E195" s="173">
        <f t="shared" si="15"/>
        <v>0</v>
      </c>
      <c r="F195" s="165">
        <f t="shared" si="16"/>
        <v>0</v>
      </c>
      <c r="G195" s="177"/>
    </row>
    <row r="196" spans="1:7" ht="15" customHeight="1" x14ac:dyDescent="0.25">
      <c r="A196" s="6">
        <v>185</v>
      </c>
      <c r="B196" s="173">
        <f t="shared" si="14"/>
        <v>0</v>
      </c>
      <c r="C196" s="173">
        <f t="shared" si="12"/>
        <v>0</v>
      </c>
      <c r="D196" s="173">
        <f t="shared" si="13"/>
        <v>0</v>
      </c>
      <c r="E196" s="173">
        <f t="shared" si="15"/>
        <v>0</v>
      </c>
      <c r="F196" s="165">
        <f t="shared" si="16"/>
        <v>0</v>
      </c>
      <c r="G196" s="177"/>
    </row>
    <row r="197" spans="1:7" ht="15" customHeight="1" x14ac:dyDescent="0.25">
      <c r="A197" s="6">
        <v>186</v>
      </c>
      <c r="B197" s="173">
        <f t="shared" si="14"/>
        <v>0</v>
      </c>
      <c r="C197" s="173">
        <f t="shared" si="12"/>
        <v>0</v>
      </c>
      <c r="D197" s="173">
        <f t="shared" si="13"/>
        <v>0</v>
      </c>
      <c r="E197" s="173">
        <f t="shared" si="15"/>
        <v>0</v>
      </c>
      <c r="F197" s="165">
        <f t="shared" si="16"/>
        <v>0</v>
      </c>
      <c r="G197" s="177"/>
    </row>
    <row r="198" spans="1:7" ht="15" customHeight="1" x14ac:dyDescent="0.25">
      <c r="A198" s="6">
        <v>187</v>
      </c>
      <c r="B198" s="173">
        <f t="shared" si="14"/>
        <v>0</v>
      </c>
      <c r="C198" s="173">
        <f t="shared" si="12"/>
        <v>0</v>
      </c>
      <c r="D198" s="173">
        <f t="shared" si="13"/>
        <v>0</v>
      </c>
      <c r="E198" s="173">
        <f t="shared" si="15"/>
        <v>0</v>
      </c>
      <c r="F198" s="165">
        <f t="shared" si="16"/>
        <v>0</v>
      </c>
      <c r="G198" s="177"/>
    </row>
    <row r="199" spans="1:7" ht="15" customHeight="1" x14ac:dyDescent="0.25">
      <c r="A199" s="6">
        <v>188</v>
      </c>
      <c r="B199" s="173">
        <f t="shared" si="14"/>
        <v>0</v>
      </c>
      <c r="C199" s="173">
        <f t="shared" si="12"/>
        <v>0</v>
      </c>
      <c r="D199" s="173">
        <f t="shared" si="13"/>
        <v>0</v>
      </c>
      <c r="E199" s="173">
        <f t="shared" si="15"/>
        <v>0</v>
      </c>
      <c r="F199" s="165">
        <f t="shared" si="16"/>
        <v>0</v>
      </c>
      <c r="G199" s="177"/>
    </row>
    <row r="200" spans="1:7" ht="15" customHeight="1" x14ac:dyDescent="0.25">
      <c r="A200" s="6">
        <v>189</v>
      </c>
      <c r="B200" s="173">
        <f t="shared" si="14"/>
        <v>0</v>
      </c>
      <c r="C200" s="173">
        <f t="shared" si="12"/>
        <v>0</v>
      </c>
      <c r="D200" s="173">
        <f t="shared" si="13"/>
        <v>0</v>
      </c>
      <c r="E200" s="173">
        <f t="shared" si="15"/>
        <v>0</v>
      </c>
      <c r="F200" s="165">
        <f t="shared" si="16"/>
        <v>0</v>
      </c>
      <c r="G200" s="177"/>
    </row>
    <row r="201" spans="1:7" ht="15" customHeight="1" x14ac:dyDescent="0.25">
      <c r="A201" s="6">
        <v>190</v>
      </c>
      <c r="B201" s="173">
        <f t="shared" si="14"/>
        <v>0</v>
      </c>
      <c r="C201" s="173">
        <f t="shared" si="12"/>
        <v>0</v>
      </c>
      <c r="D201" s="173">
        <f t="shared" si="13"/>
        <v>0</v>
      </c>
      <c r="E201" s="173">
        <f t="shared" si="15"/>
        <v>0</v>
      </c>
      <c r="F201" s="165">
        <f t="shared" si="16"/>
        <v>0</v>
      </c>
      <c r="G201" s="177"/>
    </row>
    <row r="202" spans="1:7" ht="15" customHeight="1" x14ac:dyDescent="0.25">
      <c r="A202" s="6">
        <v>191</v>
      </c>
      <c r="B202" s="173">
        <f t="shared" si="14"/>
        <v>0</v>
      </c>
      <c r="C202" s="173">
        <f t="shared" si="12"/>
        <v>0</v>
      </c>
      <c r="D202" s="173">
        <f t="shared" si="13"/>
        <v>0</v>
      </c>
      <c r="E202" s="173">
        <f t="shared" si="15"/>
        <v>0</v>
      </c>
      <c r="F202" s="165">
        <f t="shared" si="16"/>
        <v>0</v>
      </c>
    </row>
    <row r="203" spans="1:7" ht="15" customHeight="1" x14ac:dyDescent="0.25">
      <c r="A203" s="6">
        <v>192</v>
      </c>
      <c r="B203" s="173">
        <f t="shared" si="14"/>
        <v>0</v>
      </c>
      <c r="C203" s="173">
        <f t="shared" si="12"/>
        <v>0</v>
      </c>
      <c r="D203" s="173">
        <f t="shared" si="13"/>
        <v>0</v>
      </c>
      <c r="E203" s="173">
        <f t="shared" si="15"/>
        <v>0</v>
      </c>
      <c r="F203" s="165">
        <f t="shared" si="16"/>
        <v>0</v>
      </c>
    </row>
    <row r="204" spans="1:7" ht="15" customHeight="1" x14ac:dyDescent="0.25">
      <c r="A204" s="6">
        <v>193</v>
      </c>
      <c r="B204" s="173">
        <f t="shared" si="14"/>
        <v>0</v>
      </c>
      <c r="C204" s="173">
        <f t="shared" si="12"/>
        <v>0</v>
      </c>
      <c r="D204" s="173">
        <f t="shared" si="13"/>
        <v>0</v>
      </c>
      <c r="E204" s="173">
        <f t="shared" si="15"/>
        <v>0</v>
      </c>
      <c r="F204" s="165">
        <f t="shared" si="16"/>
        <v>0</v>
      </c>
    </row>
    <row r="205" spans="1:7" ht="15" customHeight="1" x14ac:dyDescent="0.25">
      <c r="A205" s="6">
        <v>194</v>
      </c>
      <c r="B205" s="173">
        <f t="shared" si="14"/>
        <v>0</v>
      </c>
      <c r="C205" s="173">
        <f t="shared" ref="C205:C260" si="17">B205*$C$3/$C$4/100</f>
        <v>0</v>
      </c>
      <c r="D205" s="173">
        <f t="shared" ref="D205:D260" si="18">E205-C205</f>
        <v>0</v>
      </c>
      <c r="E205" s="173">
        <f t="shared" si="15"/>
        <v>0</v>
      </c>
      <c r="F205" s="165">
        <f t="shared" si="16"/>
        <v>0</v>
      </c>
    </row>
    <row r="206" spans="1:7" ht="15" customHeight="1" x14ac:dyDescent="0.25">
      <c r="A206" s="6">
        <v>195</v>
      </c>
      <c r="B206" s="173">
        <f t="shared" ref="B206:B260" si="19">IF(B205&lt;=0.001,0,B205-D205)</f>
        <v>0</v>
      </c>
      <c r="C206" s="173">
        <f t="shared" si="17"/>
        <v>0</v>
      </c>
      <c r="D206" s="173">
        <f t="shared" si="18"/>
        <v>0</v>
      </c>
      <c r="E206" s="173">
        <f t="shared" si="15"/>
        <v>0</v>
      </c>
      <c r="F206" s="165">
        <f t="shared" si="16"/>
        <v>0</v>
      </c>
    </row>
    <row r="207" spans="1:7" ht="15" customHeight="1" x14ac:dyDescent="0.25">
      <c r="A207" s="6">
        <v>196</v>
      </c>
      <c r="B207" s="173">
        <f t="shared" si="19"/>
        <v>0</v>
      </c>
      <c r="C207" s="173">
        <f t="shared" si="17"/>
        <v>0</v>
      </c>
      <c r="D207" s="173">
        <f t="shared" si="18"/>
        <v>0</v>
      </c>
      <c r="E207" s="173">
        <f t="shared" si="15"/>
        <v>0</v>
      </c>
      <c r="F207" s="165">
        <f t="shared" si="16"/>
        <v>0</v>
      </c>
    </row>
    <row r="208" spans="1:7" ht="15" customHeight="1" x14ac:dyDescent="0.25">
      <c r="A208" s="6">
        <v>197</v>
      </c>
      <c r="B208" s="173">
        <f t="shared" si="19"/>
        <v>0</v>
      </c>
      <c r="C208" s="173">
        <f t="shared" si="17"/>
        <v>0</v>
      </c>
      <c r="D208" s="173">
        <f t="shared" si="18"/>
        <v>0</v>
      </c>
      <c r="E208" s="173">
        <f t="shared" si="15"/>
        <v>0</v>
      </c>
      <c r="F208" s="165">
        <f t="shared" si="16"/>
        <v>0</v>
      </c>
    </row>
    <row r="209" spans="1:6" ht="15" customHeight="1" x14ac:dyDescent="0.25">
      <c r="A209" s="6">
        <v>198</v>
      </c>
      <c r="B209" s="173">
        <f t="shared" si="19"/>
        <v>0</v>
      </c>
      <c r="C209" s="173">
        <f t="shared" si="17"/>
        <v>0</v>
      </c>
      <c r="D209" s="173">
        <f t="shared" si="18"/>
        <v>0</v>
      </c>
      <c r="E209" s="173">
        <f t="shared" si="15"/>
        <v>0</v>
      </c>
      <c r="F209" s="165">
        <f t="shared" si="16"/>
        <v>0</v>
      </c>
    </row>
    <row r="210" spans="1:6" ht="15" customHeight="1" x14ac:dyDescent="0.25">
      <c r="A210" s="6">
        <v>199</v>
      </c>
      <c r="B210" s="173">
        <f t="shared" si="19"/>
        <v>0</v>
      </c>
      <c r="C210" s="173">
        <f t="shared" si="17"/>
        <v>0</v>
      </c>
      <c r="D210" s="173">
        <f t="shared" si="18"/>
        <v>0</v>
      </c>
      <c r="E210" s="173">
        <f t="shared" si="15"/>
        <v>0</v>
      </c>
      <c r="F210" s="165">
        <f t="shared" si="16"/>
        <v>0</v>
      </c>
    </row>
    <row r="211" spans="1:6" ht="15" customHeight="1" x14ac:dyDescent="0.25">
      <c r="A211" s="6">
        <v>200</v>
      </c>
      <c r="B211" s="173">
        <f t="shared" si="19"/>
        <v>0</v>
      </c>
      <c r="C211" s="173">
        <f t="shared" si="17"/>
        <v>0</v>
      </c>
      <c r="D211" s="173">
        <f t="shared" si="18"/>
        <v>0</v>
      </c>
      <c r="E211" s="173">
        <f t="shared" si="15"/>
        <v>0</v>
      </c>
      <c r="F211" s="165">
        <f t="shared" si="16"/>
        <v>0</v>
      </c>
    </row>
    <row r="212" spans="1:6" ht="15" customHeight="1" x14ac:dyDescent="0.25">
      <c r="A212" s="6">
        <v>201</v>
      </c>
      <c r="B212" s="173">
        <f t="shared" si="19"/>
        <v>0</v>
      </c>
      <c r="C212" s="173">
        <f t="shared" si="17"/>
        <v>0</v>
      </c>
      <c r="D212" s="173">
        <f t="shared" si="18"/>
        <v>0</v>
      </c>
      <c r="E212" s="173">
        <f t="shared" si="15"/>
        <v>0</v>
      </c>
      <c r="F212" s="165">
        <f t="shared" si="16"/>
        <v>0</v>
      </c>
    </row>
    <row r="213" spans="1:6" ht="15" customHeight="1" x14ac:dyDescent="0.25">
      <c r="A213" s="6">
        <v>202</v>
      </c>
      <c r="B213" s="173">
        <f t="shared" si="19"/>
        <v>0</v>
      </c>
      <c r="C213" s="173">
        <f t="shared" si="17"/>
        <v>0</v>
      </c>
      <c r="D213" s="173">
        <f t="shared" si="18"/>
        <v>0</v>
      </c>
      <c r="E213" s="173">
        <f t="shared" si="15"/>
        <v>0</v>
      </c>
      <c r="F213" s="165">
        <f t="shared" si="16"/>
        <v>0</v>
      </c>
    </row>
    <row r="214" spans="1:6" ht="15" customHeight="1" x14ac:dyDescent="0.25">
      <c r="A214" s="6">
        <v>203</v>
      </c>
      <c r="B214" s="173">
        <f t="shared" si="19"/>
        <v>0</v>
      </c>
      <c r="C214" s="173">
        <f t="shared" si="17"/>
        <v>0</v>
      </c>
      <c r="D214" s="173">
        <f t="shared" si="18"/>
        <v>0</v>
      </c>
      <c r="E214" s="173">
        <f t="shared" si="15"/>
        <v>0</v>
      </c>
      <c r="F214" s="165">
        <f t="shared" si="16"/>
        <v>0</v>
      </c>
    </row>
    <row r="215" spans="1:6" ht="15" customHeight="1" x14ac:dyDescent="0.25">
      <c r="A215" s="6">
        <v>204</v>
      </c>
      <c r="B215" s="173">
        <f t="shared" si="19"/>
        <v>0</v>
      </c>
      <c r="C215" s="173">
        <f t="shared" si="17"/>
        <v>0</v>
      </c>
      <c r="D215" s="173">
        <f t="shared" si="18"/>
        <v>0</v>
      </c>
      <c r="E215" s="173">
        <f t="shared" ref="E215:E260" si="20">IF(B215&lt;=0.001,0,E214)</f>
        <v>0</v>
      </c>
      <c r="F215" s="165">
        <f t="shared" si="16"/>
        <v>0</v>
      </c>
    </row>
    <row r="216" spans="1:6" ht="15" customHeight="1" x14ac:dyDescent="0.25">
      <c r="A216" s="6">
        <v>205</v>
      </c>
      <c r="B216" s="173">
        <f t="shared" si="19"/>
        <v>0</v>
      </c>
      <c r="C216" s="173">
        <f t="shared" si="17"/>
        <v>0</v>
      </c>
      <c r="D216" s="173">
        <f t="shared" si="18"/>
        <v>0</v>
      </c>
      <c r="E216" s="173">
        <f t="shared" si="20"/>
        <v>0</v>
      </c>
      <c r="F216" s="165">
        <f t="shared" si="16"/>
        <v>0</v>
      </c>
    </row>
    <row r="217" spans="1:6" ht="15" customHeight="1" x14ac:dyDescent="0.25">
      <c r="A217" s="6">
        <v>206</v>
      </c>
      <c r="B217" s="173">
        <f t="shared" si="19"/>
        <v>0</v>
      </c>
      <c r="C217" s="173">
        <f t="shared" si="17"/>
        <v>0</v>
      </c>
      <c r="D217" s="173">
        <f t="shared" si="18"/>
        <v>0</v>
      </c>
      <c r="E217" s="173">
        <f t="shared" si="20"/>
        <v>0</v>
      </c>
      <c r="F217" s="165">
        <f t="shared" si="16"/>
        <v>0</v>
      </c>
    </row>
    <row r="218" spans="1:6" ht="15" customHeight="1" x14ac:dyDescent="0.25">
      <c r="A218" s="6">
        <v>207</v>
      </c>
      <c r="B218" s="173">
        <f t="shared" si="19"/>
        <v>0</v>
      </c>
      <c r="C218" s="173">
        <f t="shared" si="17"/>
        <v>0</v>
      </c>
      <c r="D218" s="173">
        <f t="shared" si="18"/>
        <v>0</v>
      </c>
      <c r="E218" s="173">
        <f t="shared" si="20"/>
        <v>0</v>
      </c>
      <c r="F218" s="165">
        <f t="shared" si="16"/>
        <v>0</v>
      </c>
    </row>
    <row r="219" spans="1:6" ht="15" customHeight="1" x14ac:dyDescent="0.25">
      <c r="A219" s="6">
        <v>208</v>
      </c>
      <c r="B219" s="173">
        <f t="shared" si="19"/>
        <v>0</v>
      </c>
      <c r="C219" s="173">
        <f t="shared" si="17"/>
        <v>0</v>
      </c>
      <c r="D219" s="173">
        <f t="shared" si="18"/>
        <v>0</v>
      </c>
      <c r="E219" s="173">
        <f t="shared" si="20"/>
        <v>0</v>
      </c>
      <c r="F219" s="165">
        <f t="shared" si="16"/>
        <v>0</v>
      </c>
    </row>
    <row r="220" spans="1:6" ht="15" customHeight="1" x14ac:dyDescent="0.25">
      <c r="A220" s="6">
        <v>209</v>
      </c>
      <c r="B220" s="173">
        <f t="shared" si="19"/>
        <v>0</v>
      </c>
      <c r="C220" s="173">
        <f t="shared" si="17"/>
        <v>0</v>
      </c>
      <c r="D220" s="173">
        <f t="shared" si="18"/>
        <v>0</v>
      </c>
      <c r="E220" s="173">
        <f t="shared" si="20"/>
        <v>0</v>
      </c>
      <c r="F220" s="165">
        <f t="shared" si="16"/>
        <v>0</v>
      </c>
    </row>
    <row r="221" spans="1:6" ht="15" customHeight="1" x14ac:dyDescent="0.25">
      <c r="A221" s="6">
        <v>210</v>
      </c>
      <c r="B221" s="173">
        <f t="shared" si="19"/>
        <v>0</v>
      </c>
      <c r="C221" s="173">
        <f t="shared" si="17"/>
        <v>0</v>
      </c>
      <c r="D221" s="173">
        <f t="shared" si="18"/>
        <v>0</v>
      </c>
      <c r="E221" s="173">
        <f t="shared" si="20"/>
        <v>0</v>
      </c>
      <c r="F221" s="165">
        <f t="shared" si="16"/>
        <v>0</v>
      </c>
    </row>
    <row r="222" spans="1:6" ht="15" customHeight="1" x14ac:dyDescent="0.25">
      <c r="A222" s="6">
        <v>211</v>
      </c>
      <c r="B222" s="173">
        <f t="shared" si="19"/>
        <v>0</v>
      </c>
      <c r="C222" s="173">
        <f t="shared" si="17"/>
        <v>0</v>
      </c>
      <c r="D222" s="173">
        <f t="shared" si="18"/>
        <v>0</v>
      </c>
      <c r="E222" s="173">
        <f t="shared" si="20"/>
        <v>0</v>
      </c>
      <c r="F222" s="165">
        <f t="shared" si="16"/>
        <v>0</v>
      </c>
    </row>
    <row r="223" spans="1:6" ht="15" customHeight="1" x14ac:dyDescent="0.25">
      <c r="A223" s="6">
        <v>212</v>
      </c>
      <c r="B223" s="173">
        <f t="shared" si="19"/>
        <v>0</v>
      </c>
      <c r="C223" s="173">
        <f t="shared" si="17"/>
        <v>0</v>
      </c>
      <c r="D223" s="173">
        <f t="shared" si="18"/>
        <v>0</v>
      </c>
      <c r="E223" s="173">
        <f t="shared" si="20"/>
        <v>0</v>
      </c>
      <c r="F223" s="165">
        <f t="shared" si="16"/>
        <v>0</v>
      </c>
    </row>
    <row r="224" spans="1:6" ht="15" customHeight="1" x14ac:dyDescent="0.25">
      <c r="A224" s="6">
        <v>213</v>
      </c>
      <c r="B224" s="173">
        <f t="shared" si="19"/>
        <v>0</v>
      </c>
      <c r="C224" s="173">
        <f t="shared" si="17"/>
        <v>0</v>
      </c>
      <c r="D224" s="173">
        <f t="shared" si="18"/>
        <v>0</v>
      </c>
      <c r="E224" s="173">
        <f t="shared" si="20"/>
        <v>0</v>
      </c>
      <c r="F224" s="165">
        <f t="shared" si="16"/>
        <v>0</v>
      </c>
    </row>
    <row r="225" spans="1:6" ht="15" customHeight="1" x14ac:dyDescent="0.25">
      <c r="A225" s="6">
        <v>214</v>
      </c>
      <c r="B225" s="173">
        <f t="shared" si="19"/>
        <v>0</v>
      </c>
      <c r="C225" s="173">
        <f t="shared" si="17"/>
        <v>0</v>
      </c>
      <c r="D225" s="173">
        <f t="shared" si="18"/>
        <v>0</v>
      </c>
      <c r="E225" s="173">
        <f t="shared" si="20"/>
        <v>0</v>
      </c>
      <c r="F225" s="165">
        <f t="shared" si="16"/>
        <v>0</v>
      </c>
    </row>
    <row r="226" spans="1:6" ht="15" customHeight="1" x14ac:dyDescent="0.25">
      <c r="A226" s="6">
        <v>215</v>
      </c>
      <c r="B226" s="173">
        <f t="shared" si="19"/>
        <v>0</v>
      </c>
      <c r="C226" s="173">
        <f t="shared" si="17"/>
        <v>0</v>
      </c>
      <c r="D226" s="173">
        <f t="shared" si="18"/>
        <v>0</v>
      </c>
      <c r="E226" s="173">
        <f t="shared" si="20"/>
        <v>0</v>
      </c>
      <c r="F226" s="165">
        <f t="shared" si="16"/>
        <v>0</v>
      </c>
    </row>
    <row r="227" spans="1:6" ht="15" customHeight="1" x14ac:dyDescent="0.25">
      <c r="A227" s="6">
        <v>216</v>
      </c>
      <c r="B227" s="173">
        <f t="shared" si="19"/>
        <v>0</v>
      </c>
      <c r="C227" s="173">
        <f t="shared" si="17"/>
        <v>0</v>
      </c>
      <c r="D227" s="173">
        <f t="shared" si="18"/>
        <v>0</v>
      </c>
      <c r="E227" s="173">
        <f t="shared" si="20"/>
        <v>0</v>
      </c>
      <c r="F227" s="165">
        <f t="shared" si="16"/>
        <v>0</v>
      </c>
    </row>
    <row r="228" spans="1:6" ht="15" customHeight="1" x14ac:dyDescent="0.25">
      <c r="A228" s="6">
        <v>217</v>
      </c>
      <c r="B228" s="173">
        <f t="shared" si="19"/>
        <v>0</v>
      </c>
      <c r="C228" s="173">
        <f t="shared" si="17"/>
        <v>0</v>
      </c>
      <c r="D228" s="173">
        <f t="shared" si="18"/>
        <v>0</v>
      </c>
      <c r="E228" s="173">
        <f t="shared" si="20"/>
        <v>0</v>
      </c>
      <c r="F228" s="165">
        <f t="shared" si="16"/>
        <v>0</v>
      </c>
    </row>
    <row r="229" spans="1:6" ht="15" customHeight="1" x14ac:dyDescent="0.25">
      <c r="A229" s="6">
        <v>218</v>
      </c>
      <c r="B229" s="173">
        <f t="shared" si="19"/>
        <v>0</v>
      </c>
      <c r="C229" s="173">
        <f t="shared" si="17"/>
        <v>0</v>
      </c>
      <c r="D229" s="173">
        <f t="shared" si="18"/>
        <v>0</v>
      </c>
      <c r="E229" s="173">
        <f t="shared" si="20"/>
        <v>0</v>
      </c>
      <c r="F229" s="165">
        <f t="shared" si="16"/>
        <v>0</v>
      </c>
    </row>
    <row r="230" spans="1:6" ht="15" customHeight="1" x14ac:dyDescent="0.25">
      <c r="A230" s="6">
        <v>219</v>
      </c>
      <c r="B230" s="173">
        <f t="shared" si="19"/>
        <v>0</v>
      </c>
      <c r="C230" s="173">
        <f t="shared" si="17"/>
        <v>0</v>
      </c>
      <c r="D230" s="173">
        <f t="shared" si="18"/>
        <v>0</v>
      </c>
      <c r="E230" s="173">
        <f t="shared" si="20"/>
        <v>0</v>
      </c>
      <c r="F230" s="165">
        <f t="shared" si="16"/>
        <v>0</v>
      </c>
    </row>
    <row r="231" spans="1:6" ht="15" customHeight="1" x14ac:dyDescent="0.25">
      <c r="A231" s="6">
        <v>220</v>
      </c>
      <c r="B231" s="173">
        <f t="shared" si="19"/>
        <v>0</v>
      </c>
      <c r="C231" s="173">
        <f t="shared" si="17"/>
        <v>0</v>
      </c>
      <c r="D231" s="173">
        <f t="shared" si="18"/>
        <v>0</v>
      </c>
      <c r="E231" s="173">
        <f t="shared" si="20"/>
        <v>0</v>
      </c>
      <c r="F231" s="165">
        <f t="shared" si="16"/>
        <v>0</v>
      </c>
    </row>
    <row r="232" spans="1:6" ht="15" customHeight="1" x14ac:dyDescent="0.25">
      <c r="A232" s="6">
        <v>221</v>
      </c>
      <c r="B232" s="173">
        <f t="shared" si="19"/>
        <v>0</v>
      </c>
      <c r="C232" s="173">
        <f t="shared" si="17"/>
        <v>0</v>
      </c>
      <c r="D232" s="173">
        <f t="shared" si="18"/>
        <v>0</v>
      </c>
      <c r="E232" s="173">
        <f t="shared" si="20"/>
        <v>0</v>
      </c>
      <c r="F232" s="165">
        <f t="shared" si="16"/>
        <v>0</v>
      </c>
    </row>
    <row r="233" spans="1:6" ht="15" customHeight="1" x14ac:dyDescent="0.25">
      <c r="A233" s="6">
        <v>222</v>
      </c>
      <c r="B233" s="173">
        <f t="shared" si="19"/>
        <v>0</v>
      </c>
      <c r="C233" s="173">
        <f t="shared" si="17"/>
        <v>0</v>
      </c>
      <c r="D233" s="173">
        <f t="shared" si="18"/>
        <v>0</v>
      </c>
      <c r="E233" s="173">
        <f t="shared" si="20"/>
        <v>0</v>
      </c>
      <c r="F233" s="165">
        <f t="shared" si="16"/>
        <v>0</v>
      </c>
    </row>
    <row r="234" spans="1:6" ht="15" customHeight="1" x14ac:dyDescent="0.25">
      <c r="A234" s="6">
        <v>223</v>
      </c>
      <c r="B234" s="173">
        <f t="shared" si="19"/>
        <v>0</v>
      </c>
      <c r="C234" s="173">
        <f t="shared" si="17"/>
        <v>0</v>
      </c>
      <c r="D234" s="173">
        <f t="shared" si="18"/>
        <v>0</v>
      </c>
      <c r="E234" s="173">
        <f t="shared" si="20"/>
        <v>0</v>
      </c>
      <c r="F234" s="165">
        <f t="shared" si="16"/>
        <v>0</v>
      </c>
    </row>
    <row r="235" spans="1:6" ht="15" customHeight="1" x14ac:dyDescent="0.25">
      <c r="A235" s="6">
        <v>224</v>
      </c>
      <c r="B235" s="173">
        <f t="shared" si="19"/>
        <v>0</v>
      </c>
      <c r="C235" s="173">
        <f t="shared" si="17"/>
        <v>0</v>
      </c>
      <c r="D235" s="173">
        <f t="shared" si="18"/>
        <v>0</v>
      </c>
      <c r="E235" s="173">
        <f t="shared" si="20"/>
        <v>0</v>
      </c>
      <c r="F235" s="165">
        <f t="shared" si="16"/>
        <v>0</v>
      </c>
    </row>
    <row r="236" spans="1:6" ht="15" customHeight="1" x14ac:dyDescent="0.25">
      <c r="A236" s="6">
        <v>225</v>
      </c>
      <c r="B236" s="173">
        <f t="shared" si="19"/>
        <v>0</v>
      </c>
      <c r="C236" s="173">
        <f t="shared" si="17"/>
        <v>0</v>
      </c>
      <c r="D236" s="173">
        <f t="shared" si="18"/>
        <v>0</v>
      </c>
      <c r="E236" s="173">
        <f t="shared" si="20"/>
        <v>0</v>
      </c>
      <c r="F236" s="165">
        <f t="shared" si="16"/>
        <v>0</v>
      </c>
    </row>
    <row r="237" spans="1:6" ht="15" customHeight="1" x14ac:dyDescent="0.25">
      <c r="A237" s="6">
        <v>226</v>
      </c>
      <c r="B237" s="173">
        <f t="shared" si="19"/>
        <v>0</v>
      </c>
      <c r="C237" s="173">
        <f t="shared" si="17"/>
        <v>0</v>
      </c>
      <c r="D237" s="173">
        <f t="shared" si="18"/>
        <v>0</v>
      </c>
      <c r="E237" s="173">
        <f t="shared" si="20"/>
        <v>0</v>
      </c>
      <c r="F237" s="165">
        <f t="shared" si="16"/>
        <v>0</v>
      </c>
    </row>
    <row r="238" spans="1:6" ht="15" customHeight="1" x14ac:dyDescent="0.25">
      <c r="A238" s="6">
        <v>227</v>
      </c>
      <c r="B238" s="173">
        <f t="shared" si="19"/>
        <v>0</v>
      </c>
      <c r="C238" s="173">
        <f t="shared" si="17"/>
        <v>0</v>
      </c>
      <c r="D238" s="173">
        <f t="shared" si="18"/>
        <v>0</v>
      </c>
      <c r="E238" s="173">
        <f t="shared" si="20"/>
        <v>0</v>
      </c>
      <c r="F238" s="165">
        <f t="shared" si="16"/>
        <v>0</v>
      </c>
    </row>
    <row r="239" spans="1:6" ht="15" customHeight="1" x14ac:dyDescent="0.25">
      <c r="A239" s="6">
        <v>228</v>
      </c>
      <c r="B239" s="173">
        <f t="shared" si="19"/>
        <v>0</v>
      </c>
      <c r="C239" s="173">
        <f t="shared" si="17"/>
        <v>0</v>
      </c>
      <c r="D239" s="173">
        <f t="shared" si="18"/>
        <v>0</v>
      </c>
      <c r="E239" s="173">
        <f t="shared" si="20"/>
        <v>0</v>
      </c>
      <c r="F239" s="165">
        <f t="shared" si="16"/>
        <v>0</v>
      </c>
    </row>
    <row r="240" spans="1:6" ht="15" customHeight="1" x14ac:dyDescent="0.25">
      <c r="A240" s="6">
        <v>229</v>
      </c>
      <c r="B240" s="173">
        <f t="shared" si="19"/>
        <v>0</v>
      </c>
      <c r="C240" s="173">
        <f t="shared" si="17"/>
        <v>0</v>
      </c>
      <c r="D240" s="173">
        <f t="shared" si="18"/>
        <v>0</v>
      </c>
      <c r="E240" s="173">
        <f t="shared" si="20"/>
        <v>0</v>
      </c>
      <c r="F240" s="165">
        <f t="shared" si="16"/>
        <v>0</v>
      </c>
    </row>
    <row r="241" spans="1:6" ht="15" customHeight="1" x14ac:dyDescent="0.25">
      <c r="A241" s="6">
        <v>230</v>
      </c>
      <c r="B241" s="173">
        <f t="shared" si="19"/>
        <v>0</v>
      </c>
      <c r="C241" s="173">
        <f t="shared" si="17"/>
        <v>0</v>
      </c>
      <c r="D241" s="173">
        <f t="shared" si="18"/>
        <v>0</v>
      </c>
      <c r="E241" s="173">
        <f t="shared" si="20"/>
        <v>0</v>
      </c>
      <c r="F241" s="165">
        <f t="shared" si="16"/>
        <v>0</v>
      </c>
    </row>
    <row r="242" spans="1:6" ht="15" customHeight="1" x14ac:dyDescent="0.25">
      <c r="A242" s="6">
        <v>231</v>
      </c>
      <c r="B242" s="173">
        <f t="shared" si="19"/>
        <v>0</v>
      </c>
      <c r="C242" s="173">
        <f t="shared" si="17"/>
        <v>0</v>
      </c>
      <c r="D242" s="173">
        <f t="shared" si="18"/>
        <v>0</v>
      </c>
      <c r="E242" s="173">
        <f t="shared" si="20"/>
        <v>0</v>
      </c>
      <c r="F242" s="165">
        <f t="shared" si="16"/>
        <v>0</v>
      </c>
    </row>
    <row r="243" spans="1:6" ht="15" customHeight="1" x14ac:dyDescent="0.25">
      <c r="A243" s="6">
        <v>232</v>
      </c>
      <c r="B243" s="173">
        <f t="shared" si="19"/>
        <v>0</v>
      </c>
      <c r="C243" s="173">
        <f t="shared" si="17"/>
        <v>0</v>
      </c>
      <c r="D243" s="173">
        <f t="shared" si="18"/>
        <v>0</v>
      </c>
      <c r="E243" s="173">
        <f t="shared" si="20"/>
        <v>0</v>
      </c>
      <c r="F243" s="165">
        <f t="shared" si="16"/>
        <v>0</v>
      </c>
    </row>
    <row r="244" spans="1:6" ht="15" customHeight="1" x14ac:dyDescent="0.25">
      <c r="A244" s="6">
        <v>233</v>
      </c>
      <c r="B244" s="173">
        <f t="shared" si="19"/>
        <v>0</v>
      </c>
      <c r="C244" s="173">
        <f t="shared" si="17"/>
        <v>0</v>
      </c>
      <c r="D244" s="173">
        <f t="shared" si="18"/>
        <v>0</v>
      </c>
      <c r="E244" s="173">
        <f t="shared" si="20"/>
        <v>0</v>
      </c>
      <c r="F244" s="165">
        <f t="shared" si="16"/>
        <v>0</v>
      </c>
    </row>
    <row r="245" spans="1:6" ht="15" customHeight="1" x14ac:dyDescent="0.25">
      <c r="A245" s="6">
        <v>234</v>
      </c>
      <c r="B245" s="173">
        <f t="shared" si="19"/>
        <v>0</v>
      </c>
      <c r="C245" s="173">
        <f t="shared" si="17"/>
        <v>0</v>
      </c>
      <c r="D245" s="173">
        <f t="shared" si="18"/>
        <v>0</v>
      </c>
      <c r="E245" s="173">
        <f t="shared" si="20"/>
        <v>0</v>
      </c>
      <c r="F245" s="165">
        <f t="shared" ref="F245:F260" si="21">IF(B245&lt;=0,0,C245/B245)</f>
        <v>0</v>
      </c>
    </row>
    <row r="246" spans="1:6" ht="15" customHeight="1" x14ac:dyDescent="0.25">
      <c r="A246" s="6">
        <v>235</v>
      </c>
      <c r="B246" s="173">
        <f t="shared" si="19"/>
        <v>0</v>
      </c>
      <c r="C246" s="173">
        <f t="shared" si="17"/>
        <v>0</v>
      </c>
      <c r="D246" s="173">
        <f t="shared" si="18"/>
        <v>0</v>
      </c>
      <c r="E246" s="173">
        <f t="shared" si="20"/>
        <v>0</v>
      </c>
      <c r="F246" s="165">
        <f t="shared" si="21"/>
        <v>0</v>
      </c>
    </row>
    <row r="247" spans="1:6" ht="15" customHeight="1" x14ac:dyDescent="0.25">
      <c r="A247" s="6">
        <v>236</v>
      </c>
      <c r="B247" s="173">
        <f t="shared" si="19"/>
        <v>0</v>
      </c>
      <c r="C247" s="173">
        <f t="shared" si="17"/>
        <v>0</v>
      </c>
      <c r="D247" s="173">
        <f t="shared" si="18"/>
        <v>0</v>
      </c>
      <c r="E247" s="173">
        <f t="shared" si="20"/>
        <v>0</v>
      </c>
      <c r="F247" s="165">
        <f t="shared" si="21"/>
        <v>0</v>
      </c>
    </row>
    <row r="248" spans="1:6" ht="15" customHeight="1" x14ac:dyDescent="0.25">
      <c r="A248" s="6">
        <v>237</v>
      </c>
      <c r="B248" s="173">
        <f t="shared" si="19"/>
        <v>0</v>
      </c>
      <c r="C248" s="173">
        <f t="shared" si="17"/>
        <v>0</v>
      </c>
      <c r="D248" s="173">
        <f t="shared" si="18"/>
        <v>0</v>
      </c>
      <c r="E248" s="173">
        <f t="shared" si="20"/>
        <v>0</v>
      </c>
      <c r="F248" s="165">
        <f t="shared" si="21"/>
        <v>0</v>
      </c>
    </row>
    <row r="249" spans="1:6" ht="15" customHeight="1" x14ac:dyDescent="0.25">
      <c r="A249" s="6">
        <v>238</v>
      </c>
      <c r="B249" s="173">
        <f t="shared" si="19"/>
        <v>0</v>
      </c>
      <c r="C249" s="173">
        <f t="shared" si="17"/>
        <v>0</v>
      </c>
      <c r="D249" s="173">
        <f t="shared" si="18"/>
        <v>0</v>
      </c>
      <c r="E249" s="173">
        <f t="shared" si="20"/>
        <v>0</v>
      </c>
      <c r="F249" s="165">
        <f t="shared" si="21"/>
        <v>0</v>
      </c>
    </row>
    <row r="250" spans="1:6" ht="15" customHeight="1" x14ac:dyDescent="0.25">
      <c r="A250" s="6">
        <v>239</v>
      </c>
      <c r="B250" s="173">
        <f t="shared" si="19"/>
        <v>0</v>
      </c>
      <c r="C250" s="173">
        <f t="shared" si="17"/>
        <v>0</v>
      </c>
      <c r="D250" s="173">
        <f t="shared" si="18"/>
        <v>0</v>
      </c>
      <c r="E250" s="173">
        <f t="shared" si="20"/>
        <v>0</v>
      </c>
      <c r="F250" s="165">
        <f t="shared" si="21"/>
        <v>0</v>
      </c>
    </row>
    <row r="251" spans="1:6" ht="15" customHeight="1" x14ac:dyDescent="0.25">
      <c r="A251" s="6">
        <v>240</v>
      </c>
      <c r="B251" s="173">
        <f t="shared" si="19"/>
        <v>0</v>
      </c>
      <c r="C251" s="173">
        <f t="shared" si="17"/>
        <v>0</v>
      </c>
      <c r="D251" s="173">
        <f t="shared" si="18"/>
        <v>0</v>
      </c>
      <c r="E251" s="173">
        <f t="shared" si="20"/>
        <v>0</v>
      </c>
      <c r="F251" s="165">
        <f t="shared" si="21"/>
        <v>0</v>
      </c>
    </row>
    <row r="252" spans="1:6" ht="15" customHeight="1" x14ac:dyDescent="0.25">
      <c r="A252" s="6">
        <v>241</v>
      </c>
      <c r="B252" s="173">
        <f t="shared" si="19"/>
        <v>0</v>
      </c>
      <c r="C252" s="173">
        <f t="shared" si="17"/>
        <v>0</v>
      </c>
      <c r="D252" s="173">
        <f t="shared" si="18"/>
        <v>0</v>
      </c>
      <c r="E252" s="173">
        <f t="shared" si="20"/>
        <v>0</v>
      </c>
      <c r="F252" s="165">
        <f t="shared" si="21"/>
        <v>0</v>
      </c>
    </row>
    <row r="253" spans="1:6" ht="15" customHeight="1" x14ac:dyDescent="0.25">
      <c r="A253" s="6">
        <v>242</v>
      </c>
      <c r="B253" s="173">
        <f t="shared" si="19"/>
        <v>0</v>
      </c>
      <c r="C253" s="173">
        <f t="shared" si="17"/>
        <v>0</v>
      </c>
      <c r="D253" s="173">
        <f t="shared" si="18"/>
        <v>0</v>
      </c>
      <c r="E253" s="173">
        <f t="shared" si="20"/>
        <v>0</v>
      </c>
      <c r="F253" s="165">
        <f t="shared" si="21"/>
        <v>0</v>
      </c>
    </row>
    <row r="254" spans="1:6" ht="15" customHeight="1" x14ac:dyDescent="0.25">
      <c r="A254" s="6">
        <v>243</v>
      </c>
      <c r="B254" s="173">
        <f t="shared" si="19"/>
        <v>0</v>
      </c>
      <c r="C254" s="173">
        <f t="shared" si="17"/>
        <v>0</v>
      </c>
      <c r="D254" s="173">
        <f t="shared" si="18"/>
        <v>0</v>
      </c>
      <c r="E254" s="173">
        <f t="shared" si="20"/>
        <v>0</v>
      </c>
      <c r="F254" s="165">
        <f t="shared" si="21"/>
        <v>0</v>
      </c>
    </row>
    <row r="255" spans="1:6" ht="15" customHeight="1" x14ac:dyDescent="0.25">
      <c r="A255" s="6">
        <v>244</v>
      </c>
      <c r="B255" s="173">
        <f t="shared" si="19"/>
        <v>0</v>
      </c>
      <c r="C255" s="173">
        <f t="shared" si="17"/>
        <v>0</v>
      </c>
      <c r="D255" s="173">
        <f t="shared" si="18"/>
        <v>0</v>
      </c>
      <c r="E255" s="173">
        <f t="shared" si="20"/>
        <v>0</v>
      </c>
      <c r="F255" s="165">
        <f t="shared" si="21"/>
        <v>0</v>
      </c>
    </row>
    <row r="256" spans="1:6" ht="15" customHeight="1" x14ac:dyDescent="0.25">
      <c r="A256" s="6">
        <v>245</v>
      </c>
      <c r="B256" s="173">
        <f t="shared" si="19"/>
        <v>0</v>
      </c>
      <c r="C256" s="173">
        <f t="shared" si="17"/>
        <v>0</v>
      </c>
      <c r="D256" s="173">
        <f t="shared" si="18"/>
        <v>0</v>
      </c>
      <c r="E256" s="173">
        <f t="shared" si="20"/>
        <v>0</v>
      </c>
      <c r="F256" s="165">
        <f t="shared" si="21"/>
        <v>0</v>
      </c>
    </row>
    <row r="257" spans="1:6" ht="15" customHeight="1" x14ac:dyDescent="0.25">
      <c r="A257" s="6">
        <v>246</v>
      </c>
      <c r="B257" s="173">
        <f t="shared" si="19"/>
        <v>0</v>
      </c>
      <c r="C257" s="173">
        <f t="shared" si="17"/>
        <v>0</v>
      </c>
      <c r="D257" s="173">
        <f t="shared" si="18"/>
        <v>0</v>
      </c>
      <c r="E257" s="173">
        <f t="shared" si="20"/>
        <v>0</v>
      </c>
      <c r="F257" s="165">
        <f t="shared" si="21"/>
        <v>0</v>
      </c>
    </row>
    <row r="258" spans="1:6" ht="15" customHeight="1" x14ac:dyDescent="0.25">
      <c r="A258" s="6">
        <v>247</v>
      </c>
      <c r="B258" s="173">
        <f t="shared" si="19"/>
        <v>0</v>
      </c>
      <c r="C258" s="173">
        <f t="shared" si="17"/>
        <v>0</v>
      </c>
      <c r="D258" s="173">
        <f t="shared" si="18"/>
        <v>0</v>
      </c>
      <c r="E258" s="173">
        <f t="shared" si="20"/>
        <v>0</v>
      </c>
      <c r="F258" s="165">
        <f t="shared" si="21"/>
        <v>0</v>
      </c>
    </row>
    <row r="259" spans="1:6" ht="15" customHeight="1" x14ac:dyDescent="0.25">
      <c r="A259" s="6">
        <v>248</v>
      </c>
      <c r="B259" s="173">
        <f t="shared" si="19"/>
        <v>0</v>
      </c>
      <c r="C259" s="173">
        <f t="shared" si="17"/>
        <v>0</v>
      </c>
      <c r="D259" s="173">
        <f t="shared" si="18"/>
        <v>0</v>
      </c>
      <c r="E259" s="173">
        <f t="shared" si="20"/>
        <v>0</v>
      </c>
      <c r="F259" s="165">
        <f t="shared" si="21"/>
        <v>0</v>
      </c>
    </row>
    <row r="260" spans="1:6" ht="15" customHeight="1" x14ac:dyDescent="0.25">
      <c r="A260" s="6">
        <v>249</v>
      </c>
      <c r="B260" s="173">
        <f t="shared" si="19"/>
        <v>0</v>
      </c>
      <c r="C260" s="173">
        <f t="shared" si="17"/>
        <v>0</v>
      </c>
      <c r="D260" s="173">
        <f t="shared" si="18"/>
        <v>0</v>
      </c>
      <c r="E260" s="173">
        <f t="shared" si="20"/>
        <v>0</v>
      </c>
      <c r="F260" s="165">
        <f t="shared" si="21"/>
        <v>0</v>
      </c>
    </row>
    <row r="261" spans="1:6" ht="15" customHeight="1" x14ac:dyDescent="0.25"/>
    <row r="262" spans="1:6" ht="15" customHeight="1" x14ac:dyDescent="0.25"/>
    <row r="263" spans="1:6" ht="15" customHeight="1" x14ac:dyDescent="0.25"/>
    <row r="264" spans="1:6" ht="15" customHeight="1" x14ac:dyDescent="0.25"/>
    <row r="265" spans="1:6" ht="15" customHeight="1" x14ac:dyDescent="0.25"/>
    <row r="266" spans="1:6" ht="15" customHeight="1" x14ac:dyDescent="0.25"/>
    <row r="267" spans="1:6" ht="15" customHeight="1" x14ac:dyDescent="0.25"/>
    <row r="268" spans="1:6" ht="15" customHeight="1" x14ac:dyDescent="0.25"/>
    <row r="269" spans="1:6" ht="15" customHeight="1" x14ac:dyDescent="0.25"/>
    <row r="270" spans="1:6" ht="15" customHeight="1" x14ac:dyDescent="0.25"/>
    <row r="271" spans="1:6" ht="15" customHeight="1" x14ac:dyDescent="0.25"/>
    <row r="272" spans="1:6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dati base</vt:lpstr>
      <vt:lpstr>vendite</vt:lpstr>
      <vt:lpstr>risultati</vt:lpstr>
      <vt:lpstr>Dati base commerciale</vt:lpstr>
      <vt:lpstr>RISULTATI </vt:lpstr>
      <vt:lpstr>CASHFLOW</vt:lpstr>
      <vt:lpstr>MUTUI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CASTAGNETTI Luca</dc:creator>
  <cp:lastModifiedBy>Carlotta CENA</cp:lastModifiedBy>
  <cp:lastPrinted>2014-11-08T08:04:01Z</cp:lastPrinted>
  <dcterms:created xsi:type="dcterms:W3CDTF">2014-11-05T21:42:11Z</dcterms:created>
  <dcterms:modified xsi:type="dcterms:W3CDTF">2014-12-16T10:29:59Z</dcterms:modified>
</cp:coreProperties>
</file>